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5-67" sheetId="37" r:id="rId6"/>
    <sheet name="Sheet1" sheetId="35" state="hidden" r:id="rId7"/>
    <sheet name="งบทดลอง แก้ไขใหม่" sheetId="33" state="hidden" r:id="rId8"/>
  </sheets>
  <definedNames>
    <definedName name="_xlnm.Print_Area" localSheetId="6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7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Area" localSheetId="5">'งบทดลองส่งรายเดือนปี65-67'!$A$1:$BO$99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7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'งบทดลองส่งรายเดือนปี65-67'!$4:$6</definedName>
  </definedNames>
  <calcPr calcId="152511"/>
</workbook>
</file>

<file path=xl/calcChain.xml><?xml version="1.0" encoding="utf-8"?>
<calcChain xmlns="http://schemas.openxmlformats.org/spreadsheetml/2006/main">
  <c r="BH8" i="37" l="1"/>
  <c r="BK98" i="37"/>
  <c r="BJ98" i="37"/>
  <c r="BL97" i="37"/>
  <c r="BL96" i="37"/>
  <c r="BM95" i="37"/>
  <c r="BL95" i="37"/>
  <c r="BM94" i="37"/>
  <c r="BL94" i="37"/>
  <c r="BL93" i="37"/>
  <c r="BM93" i="37" s="1"/>
  <c r="BM92" i="37"/>
  <c r="BL92" i="37"/>
  <c r="BM91" i="37"/>
  <c r="BL91" i="37"/>
  <c r="BM90" i="37"/>
  <c r="BM89" i="37"/>
  <c r="BL89" i="37"/>
  <c r="BM88" i="37"/>
  <c r="BL88" i="37"/>
  <c r="BL87" i="37"/>
  <c r="BL86" i="37"/>
  <c r="BL85" i="37"/>
  <c r="BL84" i="37"/>
  <c r="BL83" i="37"/>
  <c r="BL82" i="37"/>
  <c r="BM81" i="37"/>
  <c r="BL81" i="37"/>
  <c r="BL80" i="37"/>
  <c r="BL79" i="37"/>
  <c r="BL78" i="37"/>
  <c r="BL77" i="37"/>
  <c r="BL76" i="37"/>
  <c r="BM75" i="37"/>
  <c r="BL75" i="37"/>
  <c r="BM74" i="37"/>
  <c r="BL74" i="37"/>
  <c r="BL73" i="37"/>
  <c r="BL72" i="37"/>
  <c r="BM71" i="37"/>
  <c r="BL71" i="37"/>
  <c r="BM70" i="37"/>
  <c r="BL70" i="37"/>
  <c r="BM69" i="37"/>
  <c r="BL69" i="37"/>
  <c r="BL68" i="37"/>
  <c r="BM67" i="37"/>
  <c r="BL67" i="37"/>
  <c r="BL66" i="37"/>
  <c r="BL65" i="37"/>
  <c r="BL64" i="37"/>
  <c r="BM63" i="37"/>
  <c r="BL63" i="37"/>
  <c r="BM62" i="37"/>
  <c r="BL62" i="37"/>
  <c r="BM61" i="37"/>
  <c r="BL61" i="37"/>
  <c r="BM60" i="37"/>
  <c r="BL60" i="37"/>
  <c r="BM59" i="37"/>
  <c r="BL59" i="37"/>
  <c r="BM58" i="37"/>
  <c r="BL58" i="37"/>
  <c r="BM57" i="37"/>
  <c r="BM56" i="37"/>
  <c r="BL56" i="37"/>
  <c r="BM55" i="37"/>
  <c r="BM54" i="37"/>
  <c r="BL54" i="37"/>
  <c r="BM53" i="37"/>
  <c r="BL53" i="37"/>
  <c r="BM52" i="37"/>
  <c r="BL52" i="37"/>
  <c r="BM51" i="37"/>
  <c r="BL51" i="37"/>
  <c r="BM50" i="37"/>
  <c r="BL50" i="37"/>
  <c r="BM49" i="37"/>
  <c r="BM48" i="37"/>
  <c r="BL48" i="37"/>
  <c r="BM47" i="37"/>
  <c r="BL47" i="37"/>
  <c r="BM46" i="37"/>
  <c r="BL46" i="37"/>
  <c r="BM45" i="37"/>
  <c r="BL45" i="37"/>
  <c r="BM44" i="37"/>
  <c r="BM43" i="37"/>
  <c r="BL43" i="37"/>
  <c r="BM42" i="37"/>
  <c r="BL42" i="37"/>
  <c r="BM41" i="37"/>
  <c r="BL41" i="37"/>
  <c r="BM40" i="37"/>
  <c r="BL40" i="37"/>
  <c r="BM39" i="37"/>
  <c r="BL39" i="37"/>
  <c r="BM38" i="37"/>
  <c r="BL38" i="37"/>
  <c r="BM37" i="37"/>
  <c r="BL37" i="37"/>
  <c r="BM36" i="37"/>
  <c r="BM35" i="37"/>
  <c r="BL35" i="37"/>
  <c r="BM34" i="37"/>
  <c r="BL34" i="37"/>
  <c r="BL33" i="37"/>
  <c r="BM32" i="37"/>
  <c r="BL32" i="37"/>
  <c r="BL31" i="37"/>
  <c r="BM30" i="37"/>
  <c r="BL30" i="37"/>
  <c r="BL29" i="37"/>
  <c r="BM28" i="37"/>
  <c r="BL28" i="37"/>
  <c r="BL27" i="37"/>
  <c r="BM26" i="37"/>
  <c r="BL26" i="37"/>
  <c r="BM25" i="37"/>
  <c r="BL25" i="37"/>
  <c r="BL24" i="37"/>
  <c r="BM23" i="37"/>
  <c r="BL23" i="37"/>
  <c r="BM22" i="37"/>
  <c r="BL22" i="37"/>
  <c r="BM21" i="37"/>
  <c r="BL21" i="37"/>
  <c r="BM20" i="37"/>
  <c r="BL20" i="37"/>
  <c r="BM19" i="37"/>
  <c r="BL19" i="37"/>
  <c r="BM18" i="37"/>
  <c r="BL18" i="37"/>
  <c r="BM17" i="37"/>
  <c r="BL17" i="37"/>
  <c r="BM16" i="37"/>
  <c r="BL16" i="37"/>
  <c r="BM15" i="37"/>
  <c r="BM98" i="37" s="1"/>
  <c r="BL15" i="37"/>
  <c r="BL14" i="37"/>
  <c r="BL13" i="37"/>
  <c r="BL12" i="37"/>
  <c r="BL11" i="37"/>
  <c r="BL10" i="37"/>
  <c r="BL9" i="37"/>
  <c r="BL8" i="37"/>
  <c r="BL98" i="37" l="1"/>
  <c r="BM100" i="37" s="1"/>
  <c r="AX36" i="37"/>
  <c r="AY8" i="37"/>
  <c r="BG98" i="37" l="1"/>
  <c r="BF98" i="37"/>
  <c r="BH97" i="37"/>
  <c r="BH96" i="37"/>
  <c r="BI95" i="37"/>
  <c r="BH95" i="37"/>
  <c r="BI94" i="37"/>
  <c r="BH94" i="37"/>
  <c r="BI93" i="37"/>
  <c r="BH93" i="37"/>
  <c r="BI92" i="37"/>
  <c r="BH92" i="37"/>
  <c r="BI91" i="37"/>
  <c r="BH91" i="37"/>
  <c r="BI90" i="37"/>
  <c r="BI89" i="37"/>
  <c r="BH89" i="37"/>
  <c r="BI88" i="37"/>
  <c r="BH88" i="37"/>
  <c r="BH87" i="37"/>
  <c r="BH86" i="37"/>
  <c r="BH85" i="37"/>
  <c r="BH84" i="37"/>
  <c r="BH83" i="37"/>
  <c r="BH82" i="37"/>
  <c r="BI81" i="37"/>
  <c r="BH81" i="37"/>
  <c r="BH80" i="37"/>
  <c r="BH79" i="37"/>
  <c r="BH78" i="37"/>
  <c r="BH77" i="37"/>
  <c r="BH76" i="37"/>
  <c r="BI75" i="37"/>
  <c r="BH75" i="37"/>
  <c r="BI74" i="37"/>
  <c r="BH74" i="37"/>
  <c r="BH73" i="37"/>
  <c r="BH72" i="37"/>
  <c r="BI71" i="37"/>
  <c r="BH71" i="37"/>
  <c r="BI70" i="37"/>
  <c r="BH70" i="37"/>
  <c r="BI69" i="37"/>
  <c r="BH69" i="37"/>
  <c r="BH68" i="37"/>
  <c r="BI67" i="37"/>
  <c r="BI63" i="37"/>
  <c r="BI62" i="37"/>
  <c r="BH62" i="37"/>
  <c r="BI61" i="37"/>
  <c r="BH61" i="37"/>
  <c r="BI60" i="37"/>
  <c r="BH60" i="37"/>
  <c r="BI59" i="37"/>
  <c r="BH59" i="37"/>
  <c r="BI58" i="37"/>
  <c r="BH58" i="37"/>
  <c r="BI57" i="37"/>
  <c r="BI56" i="37"/>
  <c r="BH56" i="37"/>
  <c r="BI55" i="37"/>
  <c r="BI54" i="37"/>
  <c r="BH54" i="37"/>
  <c r="BI53" i="37"/>
  <c r="BH53" i="37"/>
  <c r="BI52" i="37"/>
  <c r="BH52" i="37"/>
  <c r="BI51" i="37"/>
  <c r="BH51" i="37"/>
  <c r="BI50" i="37"/>
  <c r="BH50" i="37"/>
  <c r="BI49" i="37"/>
  <c r="BI48" i="37"/>
  <c r="BH48" i="37"/>
  <c r="BI47" i="37"/>
  <c r="BH47" i="37"/>
  <c r="BI46" i="37"/>
  <c r="BH46" i="37"/>
  <c r="BI45" i="37"/>
  <c r="BH45" i="37"/>
  <c r="BI44" i="37"/>
  <c r="BI43" i="37"/>
  <c r="BH43" i="37"/>
  <c r="BI42" i="37"/>
  <c r="BH42" i="37"/>
  <c r="BI41" i="37"/>
  <c r="BH41" i="37"/>
  <c r="BI40" i="37"/>
  <c r="BH40" i="37"/>
  <c r="BI39" i="37"/>
  <c r="BH39" i="37"/>
  <c r="BI38" i="37"/>
  <c r="BH38" i="37"/>
  <c r="BI37" i="37"/>
  <c r="BH37" i="37"/>
  <c r="BI35" i="37"/>
  <c r="BH35" i="37"/>
  <c r="BI34" i="37"/>
  <c r="BH34" i="37"/>
  <c r="BH33" i="37"/>
  <c r="BI32" i="37"/>
  <c r="BH32" i="37"/>
  <c r="BH31" i="37"/>
  <c r="BI30" i="37"/>
  <c r="BH30" i="37"/>
  <c r="BH29" i="37"/>
  <c r="BI28" i="37"/>
  <c r="BH28" i="37"/>
  <c r="BH27" i="37"/>
  <c r="BI26" i="37"/>
  <c r="BH26" i="37"/>
  <c r="BI25" i="37"/>
  <c r="BH25" i="37"/>
  <c r="BH24" i="37"/>
  <c r="BI23" i="37"/>
  <c r="BH23" i="37"/>
  <c r="BI22" i="37"/>
  <c r="BH22" i="37"/>
  <c r="BI21" i="37"/>
  <c r="BH21" i="37"/>
  <c r="BI20" i="37"/>
  <c r="BH20" i="37"/>
  <c r="BI19" i="37"/>
  <c r="BH19" i="37"/>
  <c r="BI18" i="37"/>
  <c r="BH18" i="37"/>
  <c r="BI17" i="37"/>
  <c r="BH17" i="37"/>
  <c r="BI16" i="37"/>
  <c r="BH16" i="37"/>
  <c r="BI15" i="37"/>
  <c r="BH15" i="37"/>
  <c r="BH14" i="37"/>
  <c r="BH13" i="37"/>
  <c r="BH12" i="37"/>
  <c r="BH11" i="37"/>
  <c r="BH10" i="37"/>
  <c r="BH9" i="37"/>
  <c r="AX68" i="37"/>
  <c r="AX84" i="37"/>
  <c r="AY31" i="37" l="1"/>
  <c r="BD97" i="37" l="1"/>
  <c r="BD96" i="37"/>
  <c r="BE95" i="37"/>
  <c r="BD95" i="37"/>
  <c r="BE94" i="37"/>
  <c r="BD94" i="37"/>
  <c r="BD93" i="37"/>
  <c r="BE93" i="37" s="1"/>
  <c r="BE92" i="37"/>
  <c r="BD92" i="37"/>
  <c r="BE91" i="37"/>
  <c r="BD91" i="37"/>
  <c r="BE90" i="37"/>
  <c r="BE89" i="37"/>
  <c r="BD89" i="37"/>
  <c r="BE88" i="37"/>
  <c r="BD88" i="37"/>
  <c r="BD87" i="37"/>
  <c r="BD86" i="37"/>
  <c r="BD83" i="37"/>
  <c r="BD82" i="37"/>
  <c r="BE81" i="37"/>
  <c r="BD81" i="37"/>
  <c r="BD80" i="37"/>
  <c r="BD79" i="37"/>
  <c r="BD78" i="37"/>
  <c r="BD77" i="37"/>
  <c r="BD76" i="37"/>
  <c r="BE75" i="37"/>
  <c r="BD75" i="37"/>
  <c r="BE74" i="37"/>
  <c r="BD74" i="37"/>
  <c r="BD73" i="37"/>
  <c r="BE72" i="37"/>
  <c r="BD72" i="37"/>
  <c r="BE71" i="37"/>
  <c r="BD71" i="37"/>
  <c r="BE70" i="37"/>
  <c r="BD70" i="37"/>
  <c r="BE69" i="37"/>
  <c r="BD69" i="37"/>
  <c r="BE67" i="37"/>
  <c r="BE63" i="37"/>
  <c r="BE61" i="37"/>
  <c r="BD61" i="37"/>
  <c r="BE60" i="37"/>
  <c r="BD60" i="37"/>
  <c r="BE59" i="37"/>
  <c r="BD59" i="37"/>
  <c r="BE58" i="37"/>
  <c r="BD58" i="37"/>
  <c r="BE56" i="37"/>
  <c r="BD56" i="37"/>
  <c r="BE54" i="37"/>
  <c r="BD54" i="37"/>
  <c r="BE53" i="37"/>
  <c r="BD53" i="37"/>
  <c r="BE52" i="37"/>
  <c r="BD52" i="37"/>
  <c r="BE51" i="37"/>
  <c r="BD51" i="37"/>
  <c r="BE50" i="37"/>
  <c r="BD50" i="37"/>
  <c r="BE48" i="37"/>
  <c r="BD48" i="37"/>
  <c r="BE47" i="37"/>
  <c r="BD47" i="37"/>
  <c r="BE46" i="37"/>
  <c r="BD46" i="37"/>
  <c r="BE45" i="37"/>
  <c r="BD45" i="37"/>
  <c r="BE44" i="37"/>
  <c r="BE43" i="37"/>
  <c r="BE42" i="37"/>
  <c r="BE41" i="37"/>
  <c r="BE40" i="37"/>
  <c r="BE39" i="37"/>
  <c r="BE38" i="37"/>
  <c r="BE37" i="37"/>
  <c r="BE35" i="37"/>
  <c r="BE34" i="37"/>
  <c r="BE32" i="37"/>
  <c r="BD32" i="37"/>
  <c r="BE30" i="37"/>
  <c r="BD30" i="37"/>
  <c r="BE28" i="37"/>
  <c r="BD28" i="37"/>
  <c r="BD27" i="37"/>
  <c r="BE26" i="37"/>
  <c r="BD26" i="37"/>
  <c r="BE25" i="37"/>
  <c r="BD25" i="37"/>
  <c r="BE23" i="37"/>
  <c r="BD23" i="37"/>
  <c r="BE22" i="37"/>
  <c r="BD22" i="37"/>
  <c r="BE21" i="37"/>
  <c r="BD21" i="37"/>
  <c r="BE20" i="37"/>
  <c r="BD20" i="37"/>
  <c r="BE19" i="37"/>
  <c r="BD19" i="37"/>
  <c r="BE18" i="37"/>
  <c r="BD18" i="37"/>
  <c r="BE17" i="37"/>
  <c r="BD17" i="37"/>
  <c r="BE16" i="37"/>
  <c r="BD16" i="37"/>
  <c r="BE15" i="37"/>
  <c r="BD15" i="37"/>
  <c r="BD14" i="37"/>
  <c r="BD13" i="37"/>
  <c r="BD12" i="37"/>
  <c r="BD11" i="37"/>
  <c r="BD10" i="37"/>
  <c r="BD9" i="37"/>
  <c r="BB98" i="37"/>
  <c r="BN86" i="37"/>
  <c r="AZ86" i="37"/>
  <c r="BC98" i="37" l="1"/>
  <c r="BO60" i="37" l="1"/>
  <c r="AT9" i="37"/>
  <c r="AU24" i="37" l="1"/>
  <c r="AT68" i="37"/>
  <c r="AT65" i="37"/>
  <c r="AT36" i="37"/>
  <c r="AU49" i="37"/>
  <c r="AU36" i="37"/>
  <c r="AU29" i="37"/>
  <c r="AT24" i="37" l="1"/>
  <c r="AP84" i="37"/>
  <c r="AP65" i="37"/>
  <c r="AP36" i="37"/>
  <c r="AQ57" i="37"/>
  <c r="AQ55" i="37"/>
  <c r="AQ49" i="37"/>
  <c r="AQ36" i="37"/>
  <c r="AQ31" i="37"/>
  <c r="AQ29" i="37"/>
  <c r="AP24" i="37"/>
  <c r="AQ24" i="37"/>
  <c r="AQ8" i="37"/>
  <c r="AP8" i="37"/>
  <c r="AM36" i="37"/>
  <c r="AM49" i="37"/>
  <c r="AM55" i="37"/>
  <c r="AL24" i="37"/>
  <c r="AM24" i="37"/>
  <c r="AM29" i="37"/>
  <c r="AL85" i="37"/>
  <c r="AL84" i="37"/>
  <c r="AL68" i="37"/>
  <c r="AM57" i="37"/>
  <c r="AL36" i="37"/>
  <c r="AM31" i="37"/>
  <c r="AL9" i="37"/>
  <c r="AL98" i="37" s="1"/>
  <c r="AA98" i="37"/>
  <c r="Z98" i="37"/>
  <c r="AS72" i="37"/>
  <c r="AW72" i="37" s="1"/>
  <c r="BA72" i="37" s="1"/>
  <c r="AO74" i="37"/>
  <c r="AS74" i="37" s="1"/>
  <c r="AW74" i="37" s="1"/>
  <c r="BA74" i="37" s="1"/>
  <c r="AG81" i="37"/>
  <c r="AK81" i="37" s="1"/>
  <c r="AO81" i="37" s="1"/>
  <c r="AS81" i="37" s="1"/>
  <c r="AW81" i="37" s="1"/>
  <c r="BA81" i="37" s="1"/>
  <c r="AG75" i="37"/>
  <c r="AK75" i="37" s="1"/>
  <c r="AO75" i="37" s="1"/>
  <c r="AS75" i="37" s="1"/>
  <c r="AW75" i="37" s="1"/>
  <c r="BA75" i="37" s="1"/>
  <c r="AG72" i="37"/>
  <c r="AK72" i="37" s="1"/>
  <c r="AG71" i="37"/>
  <c r="AK71" i="37" s="1"/>
  <c r="AO71" i="37" s="1"/>
  <c r="AS71" i="37" s="1"/>
  <c r="AW71" i="37" s="1"/>
  <c r="BA71" i="37" s="1"/>
  <c r="AF69" i="37"/>
  <c r="AJ69" i="37" s="1"/>
  <c r="AN69" i="37" s="1"/>
  <c r="AR69" i="37" s="1"/>
  <c r="AV69" i="37" s="1"/>
  <c r="AZ69" i="37" s="1"/>
  <c r="AG67" i="37"/>
  <c r="AK67" i="37" s="1"/>
  <c r="AO67" i="37" s="1"/>
  <c r="AS67" i="37" s="1"/>
  <c r="AW67" i="37" s="1"/>
  <c r="BA67" i="37" s="1"/>
  <c r="AF60" i="37"/>
  <c r="AJ60" i="37" s="1"/>
  <c r="AN60" i="37" s="1"/>
  <c r="AR60" i="37" s="1"/>
  <c r="AZ60" i="37" s="1"/>
  <c r="AF46" i="37"/>
  <c r="AJ46" i="37" s="1"/>
  <c r="AN46" i="37" s="1"/>
  <c r="AR46" i="37" s="1"/>
  <c r="AV46" i="37" s="1"/>
  <c r="AZ46" i="37" s="1"/>
  <c r="AG16" i="37"/>
  <c r="AK16" i="37" s="1"/>
  <c r="AB90" i="37"/>
  <c r="AC89" i="37"/>
  <c r="AG89" i="37" s="1"/>
  <c r="AK89" i="37" s="1"/>
  <c r="AO89" i="37" s="1"/>
  <c r="AS89" i="37" s="1"/>
  <c r="AW89" i="37" s="1"/>
  <c r="BA89" i="37" s="1"/>
  <c r="AC70" i="37"/>
  <c r="AG70" i="37" s="1"/>
  <c r="AK70" i="37" s="1"/>
  <c r="AO70" i="37" s="1"/>
  <c r="AS70" i="37" s="1"/>
  <c r="AW70" i="37" s="1"/>
  <c r="BA70" i="37" s="1"/>
  <c r="AB52" i="37"/>
  <c r="AF52" i="37" s="1"/>
  <c r="AJ52" i="37" s="1"/>
  <c r="AN52" i="37" s="1"/>
  <c r="AR52" i="37" s="1"/>
  <c r="AV52" i="37" s="1"/>
  <c r="AZ52" i="37" s="1"/>
  <c r="AB51" i="37"/>
  <c r="AF51" i="37" s="1"/>
  <c r="AJ51" i="37" s="1"/>
  <c r="AN51" i="37" s="1"/>
  <c r="AR51" i="37" s="1"/>
  <c r="AV51" i="37" s="1"/>
  <c r="AZ51" i="37" s="1"/>
  <c r="AB36" i="37"/>
  <c r="AF36" i="37" s="1"/>
  <c r="AC29" i="37"/>
  <c r="AG29" i="37" s="1"/>
  <c r="X94" i="37"/>
  <c r="AB94" i="37" s="1"/>
  <c r="AF94" i="37" s="1"/>
  <c r="AJ94" i="37" s="1"/>
  <c r="AN94" i="37" s="1"/>
  <c r="AR94" i="37" s="1"/>
  <c r="AV94" i="37" s="1"/>
  <c r="AZ94" i="37" s="1"/>
  <c r="Y91" i="37"/>
  <c r="AC91" i="37" s="1"/>
  <c r="AG91" i="37" s="1"/>
  <c r="AK91" i="37" s="1"/>
  <c r="AO91" i="37" s="1"/>
  <c r="AS91" i="37" s="1"/>
  <c r="AW91" i="37" s="1"/>
  <c r="BA91" i="37" s="1"/>
  <c r="Y74" i="37"/>
  <c r="AC74" i="37" s="1"/>
  <c r="AG74" i="37" s="1"/>
  <c r="X70" i="37"/>
  <c r="AB70" i="37" s="1"/>
  <c r="AF70" i="37" s="1"/>
  <c r="AJ70" i="37" s="1"/>
  <c r="AN70" i="37" s="1"/>
  <c r="AR70" i="37" s="1"/>
  <c r="AV70" i="37" s="1"/>
  <c r="AZ70" i="37" s="1"/>
  <c r="Y68" i="37"/>
  <c r="X62" i="37"/>
  <c r="AB62" i="37" s="1"/>
  <c r="AF62" i="37" s="1"/>
  <c r="AJ62" i="37" s="1"/>
  <c r="AN62" i="37" s="1"/>
  <c r="AR62" i="37" s="1"/>
  <c r="AV62" i="37" s="1"/>
  <c r="BD62" i="37" s="1"/>
  <c r="X61" i="37"/>
  <c r="AB61" i="37" s="1"/>
  <c r="AF61" i="37" s="1"/>
  <c r="AJ61" i="37" s="1"/>
  <c r="AN61" i="37" s="1"/>
  <c r="AR61" i="37" s="1"/>
  <c r="AV61" i="37" s="1"/>
  <c r="AZ61" i="37" s="1"/>
  <c r="X53" i="37"/>
  <c r="AB53" i="37" s="1"/>
  <c r="AF53" i="37" s="1"/>
  <c r="AJ53" i="37" s="1"/>
  <c r="AN53" i="37" s="1"/>
  <c r="AR53" i="37" s="1"/>
  <c r="AV53" i="37" s="1"/>
  <c r="AZ53" i="37" s="1"/>
  <c r="X50" i="37"/>
  <c r="AB50" i="37" s="1"/>
  <c r="AF50" i="37" s="1"/>
  <c r="AJ50" i="37" s="1"/>
  <c r="AN50" i="37" s="1"/>
  <c r="AR50" i="37" s="1"/>
  <c r="AV50" i="37" s="1"/>
  <c r="AZ50" i="37" s="1"/>
  <c r="X46" i="37"/>
  <c r="X45" i="37"/>
  <c r="AB45" i="37" s="1"/>
  <c r="AF45" i="37" s="1"/>
  <c r="AJ45" i="37" s="1"/>
  <c r="AN45" i="37" s="1"/>
  <c r="AR45" i="37" s="1"/>
  <c r="AV45" i="37" s="1"/>
  <c r="AZ45" i="37" s="1"/>
  <c r="U96" i="37"/>
  <c r="T83" i="37"/>
  <c r="X83" i="37" s="1"/>
  <c r="AB83" i="37" s="1"/>
  <c r="AF83" i="37" s="1"/>
  <c r="AJ83" i="37" s="1"/>
  <c r="AN83" i="37" s="1"/>
  <c r="AR83" i="37" s="1"/>
  <c r="AV83" i="37" s="1"/>
  <c r="AZ83" i="37" s="1"/>
  <c r="U75" i="37"/>
  <c r="T51" i="37"/>
  <c r="P95" i="37"/>
  <c r="T95" i="37" s="1"/>
  <c r="X95" i="37" s="1"/>
  <c r="AB95" i="37" s="1"/>
  <c r="AF95" i="37" s="1"/>
  <c r="AJ95" i="37" s="1"/>
  <c r="AN95" i="37" s="1"/>
  <c r="AR95" i="37" s="1"/>
  <c r="AV95" i="37" s="1"/>
  <c r="AZ95" i="37" s="1"/>
  <c r="P94" i="37"/>
  <c r="Q72" i="37"/>
  <c r="P52" i="37"/>
  <c r="P36" i="37"/>
  <c r="T36" i="37" s="1"/>
  <c r="Q29" i="37"/>
  <c r="U29" i="37" s="1"/>
  <c r="Q27" i="37"/>
  <c r="U27" i="37" s="1"/>
  <c r="Y27" i="37" s="1"/>
  <c r="M95" i="37"/>
  <c r="Q95" i="37" s="1"/>
  <c r="U95" i="37" s="1"/>
  <c r="Y95" i="37" s="1"/>
  <c r="AC95" i="37" s="1"/>
  <c r="AG95" i="37" s="1"/>
  <c r="AK95" i="37" s="1"/>
  <c r="AO95" i="37" s="1"/>
  <c r="AS95" i="37" s="1"/>
  <c r="AW95" i="37" s="1"/>
  <c r="BA95" i="37" s="1"/>
  <c r="M94" i="37"/>
  <c r="Q94" i="37" s="1"/>
  <c r="U94" i="37" s="1"/>
  <c r="Y94" i="37" s="1"/>
  <c r="AC94" i="37" s="1"/>
  <c r="AG94" i="37" s="1"/>
  <c r="AK94" i="37" s="1"/>
  <c r="AO94" i="37" s="1"/>
  <c r="AS94" i="37" s="1"/>
  <c r="AW94" i="37" s="1"/>
  <c r="BA94" i="37" s="1"/>
  <c r="L92" i="37"/>
  <c r="P92" i="37" s="1"/>
  <c r="T92" i="37" s="1"/>
  <c r="X92" i="37" s="1"/>
  <c r="AB92" i="37" s="1"/>
  <c r="AF92" i="37" s="1"/>
  <c r="AJ92" i="37" s="1"/>
  <c r="AN92" i="37" s="1"/>
  <c r="AR92" i="37" s="1"/>
  <c r="AV92" i="37" s="1"/>
  <c r="AZ92" i="37" s="1"/>
  <c r="M91" i="37"/>
  <c r="M88" i="37"/>
  <c r="Q88" i="37" s="1"/>
  <c r="U88" i="37" s="1"/>
  <c r="Y88" i="37" s="1"/>
  <c r="AC88" i="37" s="1"/>
  <c r="AG88" i="37" s="1"/>
  <c r="AK88" i="37" s="1"/>
  <c r="AO88" i="37" s="1"/>
  <c r="AS88" i="37" s="1"/>
  <c r="AW88" i="37" s="1"/>
  <c r="BA88" i="37" s="1"/>
  <c r="M81" i="37"/>
  <c r="M75" i="37"/>
  <c r="M74" i="37"/>
  <c r="M71" i="37"/>
  <c r="Q71" i="37" s="1"/>
  <c r="U71" i="37" s="1"/>
  <c r="Y71" i="37" s="1"/>
  <c r="M66" i="37"/>
  <c r="Q66" i="37" s="1"/>
  <c r="U66" i="37" s="1"/>
  <c r="Y66" i="37" s="1"/>
  <c r="AC66" i="37" s="1"/>
  <c r="L63" i="37"/>
  <c r="P63" i="37" s="1"/>
  <c r="T63" i="37" s="1"/>
  <c r="X63" i="37" s="1"/>
  <c r="AB63" i="37" s="1"/>
  <c r="AF63" i="37" s="1"/>
  <c r="AJ63" i="37" s="1"/>
  <c r="AN63" i="37" s="1"/>
  <c r="AR63" i="37" s="1"/>
  <c r="AV63" i="37" s="1"/>
  <c r="AZ63" i="37" s="1"/>
  <c r="BD63" i="37" s="1"/>
  <c r="BH63" i="37" s="1"/>
  <c r="L60" i="37"/>
  <c r="P60" i="37" s="1"/>
  <c r="T60" i="37" s="1"/>
  <c r="L53" i="37"/>
  <c r="L43" i="37"/>
  <c r="P43" i="37" s="1"/>
  <c r="T43" i="37" s="1"/>
  <c r="X43" i="37" s="1"/>
  <c r="AB43" i="37" s="1"/>
  <c r="AF43" i="37" s="1"/>
  <c r="AJ43" i="37" s="1"/>
  <c r="AN43" i="37" s="1"/>
  <c r="AR43" i="37" s="1"/>
  <c r="AV43" i="37" s="1"/>
  <c r="AZ43" i="37" s="1"/>
  <c r="BD43" i="37" s="1"/>
  <c r="L37" i="37"/>
  <c r="P37" i="37" s="1"/>
  <c r="T37" i="37" s="1"/>
  <c r="X37" i="37" s="1"/>
  <c r="AB37" i="37" s="1"/>
  <c r="AF37" i="37" s="1"/>
  <c r="AJ37" i="37" s="1"/>
  <c r="AN37" i="37" s="1"/>
  <c r="AR37" i="37" s="1"/>
  <c r="AV37" i="37" s="1"/>
  <c r="AZ37" i="37" s="1"/>
  <c r="BD37" i="37" s="1"/>
  <c r="L35" i="37"/>
  <c r="P35" i="37" s="1"/>
  <c r="T35" i="37" s="1"/>
  <c r="X35" i="37" s="1"/>
  <c r="AB35" i="37" s="1"/>
  <c r="AF35" i="37" s="1"/>
  <c r="AJ35" i="37" s="1"/>
  <c r="AN35" i="37" s="1"/>
  <c r="AR35" i="37" s="1"/>
  <c r="AV35" i="37" s="1"/>
  <c r="AZ35" i="37" s="1"/>
  <c r="BD35" i="37" s="1"/>
  <c r="L28" i="37"/>
  <c r="P28" i="37" s="1"/>
  <c r="T28" i="37" s="1"/>
  <c r="X28" i="37" s="1"/>
  <c r="AB28" i="37" s="1"/>
  <c r="AF28" i="37" s="1"/>
  <c r="AJ28" i="37" s="1"/>
  <c r="AN28" i="37" s="1"/>
  <c r="AR28" i="37" s="1"/>
  <c r="AV28" i="37" s="1"/>
  <c r="AZ28" i="37" s="1"/>
  <c r="L23" i="37"/>
  <c r="P23" i="37" s="1"/>
  <c r="T23" i="37" s="1"/>
  <c r="X23" i="37" s="1"/>
  <c r="AB23" i="37" s="1"/>
  <c r="AF23" i="37" s="1"/>
  <c r="AJ23" i="37" s="1"/>
  <c r="AN23" i="37" s="1"/>
  <c r="AR23" i="37" s="1"/>
  <c r="AV23" i="37" s="1"/>
  <c r="AZ23" i="37" s="1"/>
  <c r="L17" i="37"/>
  <c r="P17" i="37" s="1"/>
  <c r="T17" i="37" s="1"/>
  <c r="X17" i="37" s="1"/>
  <c r="AB17" i="37" s="1"/>
  <c r="AF17" i="37" s="1"/>
  <c r="AJ17" i="37" s="1"/>
  <c r="AN17" i="37" s="1"/>
  <c r="AR17" i="37" s="1"/>
  <c r="AV17" i="37" s="1"/>
  <c r="AZ17" i="37" s="1"/>
  <c r="L15" i="37"/>
  <c r="P15" i="37" s="1"/>
  <c r="T15" i="37" s="1"/>
  <c r="X15" i="37" s="1"/>
  <c r="AB15" i="37" s="1"/>
  <c r="AF15" i="37" s="1"/>
  <c r="AJ15" i="37" s="1"/>
  <c r="AN15" i="37" s="1"/>
  <c r="AR15" i="37" s="1"/>
  <c r="AV15" i="37" s="1"/>
  <c r="AZ15" i="37" s="1"/>
  <c r="H96" i="37"/>
  <c r="L96" i="37" s="1"/>
  <c r="P96" i="37" s="1"/>
  <c r="T96" i="37" s="1"/>
  <c r="X96" i="37" s="1"/>
  <c r="AB96" i="37" s="1"/>
  <c r="AF96" i="37" s="1"/>
  <c r="AJ96" i="37" s="1"/>
  <c r="AN96" i="37" s="1"/>
  <c r="AR96" i="37" s="1"/>
  <c r="AV96" i="37" s="1"/>
  <c r="AZ96" i="37" s="1"/>
  <c r="H95" i="37"/>
  <c r="H94" i="37"/>
  <c r="I93" i="37"/>
  <c r="H93" i="37"/>
  <c r="L93" i="37" s="1"/>
  <c r="I92" i="37"/>
  <c r="M92" i="37" s="1"/>
  <c r="Q92" i="37" s="1"/>
  <c r="U92" i="37" s="1"/>
  <c r="Y92" i="37" s="1"/>
  <c r="AC92" i="37" s="1"/>
  <c r="AG92" i="37" s="1"/>
  <c r="AK92" i="37" s="1"/>
  <c r="AO92" i="37" s="1"/>
  <c r="AS92" i="37" s="1"/>
  <c r="AW92" i="37" s="1"/>
  <c r="BA92" i="37" s="1"/>
  <c r="H91" i="37"/>
  <c r="L91" i="37" s="1"/>
  <c r="P91" i="37" s="1"/>
  <c r="T91" i="37" s="1"/>
  <c r="X91" i="37" s="1"/>
  <c r="AB91" i="37" s="1"/>
  <c r="AF91" i="37" s="1"/>
  <c r="AJ91" i="37" s="1"/>
  <c r="AN91" i="37" s="1"/>
  <c r="AR91" i="37" s="1"/>
  <c r="AV91" i="37" s="1"/>
  <c r="AZ91" i="37" s="1"/>
  <c r="I90" i="37"/>
  <c r="M90" i="37" s="1"/>
  <c r="Q90" i="37" s="1"/>
  <c r="U90" i="37" s="1"/>
  <c r="Y90" i="37" s="1"/>
  <c r="AC90" i="37" s="1"/>
  <c r="AG90" i="37" s="1"/>
  <c r="AK90" i="37" s="1"/>
  <c r="AO90" i="37" s="1"/>
  <c r="AS90" i="37" s="1"/>
  <c r="AW90" i="37" s="1"/>
  <c r="BA90" i="37" s="1"/>
  <c r="H89" i="37"/>
  <c r="L89" i="37" s="1"/>
  <c r="P89" i="37" s="1"/>
  <c r="T89" i="37" s="1"/>
  <c r="X89" i="37" s="1"/>
  <c r="AB89" i="37" s="1"/>
  <c r="AF89" i="37" s="1"/>
  <c r="AJ89" i="37" s="1"/>
  <c r="AN89" i="37" s="1"/>
  <c r="AR89" i="37" s="1"/>
  <c r="AV89" i="37" s="1"/>
  <c r="AZ89" i="37" s="1"/>
  <c r="H88" i="37"/>
  <c r="L88" i="37" s="1"/>
  <c r="P88" i="37" s="1"/>
  <c r="T88" i="37" s="1"/>
  <c r="X88" i="37" s="1"/>
  <c r="AB88" i="37" s="1"/>
  <c r="AF88" i="37" s="1"/>
  <c r="AJ88" i="37" s="1"/>
  <c r="AN88" i="37" s="1"/>
  <c r="AR88" i="37" s="1"/>
  <c r="AV88" i="37" s="1"/>
  <c r="AZ88" i="37" s="1"/>
  <c r="H87" i="37"/>
  <c r="L87" i="37" s="1"/>
  <c r="P87" i="37" s="1"/>
  <c r="T87" i="37" s="1"/>
  <c r="X87" i="37" s="1"/>
  <c r="AB87" i="37" s="1"/>
  <c r="AF87" i="37" s="1"/>
  <c r="AJ87" i="37" s="1"/>
  <c r="AN87" i="37" s="1"/>
  <c r="AR87" i="37" s="1"/>
  <c r="AV87" i="37" s="1"/>
  <c r="AZ87" i="37" s="1"/>
  <c r="H85" i="37"/>
  <c r="L85" i="37" s="1"/>
  <c r="P85" i="37" s="1"/>
  <c r="T85" i="37" s="1"/>
  <c r="X85" i="37" s="1"/>
  <c r="AB85" i="37" s="1"/>
  <c r="AF85" i="37" s="1"/>
  <c r="AJ85" i="37" s="1"/>
  <c r="AN85" i="37" s="1"/>
  <c r="AR85" i="37" s="1"/>
  <c r="AV85" i="37" s="1"/>
  <c r="AZ85" i="37" s="1"/>
  <c r="BD85" i="37" s="1"/>
  <c r="H84" i="37"/>
  <c r="L84" i="37" s="1"/>
  <c r="P84" i="37" s="1"/>
  <c r="T84" i="37" s="1"/>
  <c r="X84" i="37" s="1"/>
  <c r="AB84" i="37" s="1"/>
  <c r="AF84" i="37" s="1"/>
  <c r="AJ84" i="37" s="1"/>
  <c r="AN84" i="37" s="1"/>
  <c r="AR84" i="37" s="1"/>
  <c r="AV84" i="37" s="1"/>
  <c r="AZ84" i="37" s="1"/>
  <c r="BD84" i="37" s="1"/>
  <c r="H82" i="37"/>
  <c r="L82" i="37" s="1"/>
  <c r="P82" i="37" s="1"/>
  <c r="T82" i="37" s="1"/>
  <c r="X82" i="37" s="1"/>
  <c r="AB82" i="37" s="1"/>
  <c r="AF82" i="37" s="1"/>
  <c r="AJ82" i="37" s="1"/>
  <c r="AN82" i="37" s="1"/>
  <c r="AR82" i="37" s="1"/>
  <c r="AV82" i="37" s="1"/>
  <c r="AZ82" i="37" s="1"/>
  <c r="H81" i="37"/>
  <c r="L81" i="37" s="1"/>
  <c r="P81" i="37" s="1"/>
  <c r="T81" i="37" s="1"/>
  <c r="X81" i="37" s="1"/>
  <c r="AB81" i="37" s="1"/>
  <c r="AF81" i="37" s="1"/>
  <c r="AJ81" i="37" s="1"/>
  <c r="AN81" i="37" s="1"/>
  <c r="AR81" i="37" s="1"/>
  <c r="AV81" i="37" s="1"/>
  <c r="AZ81" i="37" s="1"/>
  <c r="H80" i="37"/>
  <c r="L80" i="37" s="1"/>
  <c r="P80" i="37" s="1"/>
  <c r="T80" i="37" s="1"/>
  <c r="X80" i="37" s="1"/>
  <c r="AB80" i="37" s="1"/>
  <c r="AF80" i="37" s="1"/>
  <c r="AJ80" i="37" s="1"/>
  <c r="AN80" i="37" s="1"/>
  <c r="AR80" i="37" s="1"/>
  <c r="AV80" i="37" s="1"/>
  <c r="AZ80" i="37" s="1"/>
  <c r="H79" i="37"/>
  <c r="L79" i="37" s="1"/>
  <c r="P79" i="37" s="1"/>
  <c r="T79" i="37" s="1"/>
  <c r="X79" i="37" s="1"/>
  <c r="AB79" i="37" s="1"/>
  <c r="AF79" i="37" s="1"/>
  <c r="AJ79" i="37" s="1"/>
  <c r="AN79" i="37" s="1"/>
  <c r="AR79" i="37" s="1"/>
  <c r="AV79" i="37" s="1"/>
  <c r="AZ79" i="37" s="1"/>
  <c r="H78" i="37"/>
  <c r="L78" i="37" s="1"/>
  <c r="P78" i="37" s="1"/>
  <c r="T78" i="37" s="1"/>
  <c r="X78" i="37" s="1"/>
  <c r="AB78" i="37" s="1"/>
  <c r="AF78" i="37" s="1"/>
  <c r="AJ78" i="37" s="1"/>
  <c r="AN78" i="37" s="1"/>
  <c r="AR78" i="37" s="1"/>
  <c r="AV78" i="37" s="1"/>
  <c r="AZ78" i="37" s="1"/>
  <c r="H77" i="37"/>
  <c r="L77" i="37" s="1"/>
  <c r="P77" i="37" s="1"/>
  <c r="T77" i="37" s="1"/>
  <c r="X77" i="37" s="1"/>
  <c r="AB77" i="37" s="1"/>
  <c r="AF77" i="37" s="1"/>
  <c r="AJ77" i="37" s="1"/>
  <c r="AN77" i="37" s="1"/>
  <c r="AR77" i="37" s="1"/>
  <c r="AV77" i="37" s="1"/>
  <c r="AZ77" i="37" s="1"/>
  <c r="H76" i="37"/>
  <c r="L76" i="37" s="1"/>
  <c r="P76" i="37" s="1"/>
  <c r="T76" i="37" s="1"/>
  <c r="X76" i="37" s="1"/>
  <c r="AB76" i="37" s="1"/>
  <c r="AF76" i="37" s="1"/>
  <c r="AJ76" i="37" s="1"/>
  <c r="AN76" i="37" s="1"/>
  <c r="AR76" i="37" s="1"/>
  <c r="AV76" i="37" s="1"/>
  <c r="AZ76" i="37" s="1"/>
  <c r="H75" i="37"/>
  <c r="L75" i="37" s="1"/>
  <c r="P75" i="37" s="1"/>
  <c r="T75" i="37" s="1"/>
  <c r="X75" i="37" s="1"/>
  <c r="AB75" i="37" s="1"/>
  <c r="AF75" i="37" s="1"/>
  <c r="AJ75" i="37" s="1"/>
  <c r="AN75" i="37" s="1"/>
  <c r="AR75" i="37" s="1"/>
  <c r="AV75" i="37" s="1"/>
  <c r="AZ75" i="37" s="1"/>
  <c r="H74" i="37"/>
  <c r="L74" i="37" s="1"/>
  <c r="P74" i="37" s="1"/>
  <c r="T74" i="37" s="1"/>
  <c r="X74" i="37" s="1"/>
  <c r="AB74" i="37" s="1"/>
  <c r="AF74" i="37" s="1"/>
  <c r="AJ74" i="37" s="1"/>
  <c r="AN74" i="37" s="1"/>
  <c r="AR74" i="37" s="1"/>
  <c r="AV74" i="37" s="1"/>
  <c r="AZ74" i="37" s="1"/>
  <c r="H73" i="37"/>
  <c r="L73" i="37" s="1"/>
  <c r="P73" i="37" s="1"/>
  <c r="T73" i="37" s="1"/>
  <c r="X73" i="37" s="1"/>
  <c r="AB73" i="37" s="1"/>
  <c r="AF73" i="37" s="1"/>
  <c r="AJ73" i="37" s="1"/>
  <c r="AN73" i="37" s="1"/>
  <c r="AR73" i="37" s="1"/>
  <c r="AV73" i="37" s="1"/>
  <c r="AZ73" i="37" s="1"/>
  <c r="H72" i="37"/>
  <c r="L72" i="37" s="1"/>
  <c r="P72" i="37" s="1"/>
  <c r="T72" i="37" s="1"/>
  <c r="X72" i="37" s="1"/>
  <c r="AB72" i="37" s="1"/>
  <c r="AF72" i="37" s="1"/>
  <c r="AJ72" i="37" s="1"/>
  <c r="AN72" i="37" s="1"/>
  <c r="AR72" i="37" s="1"/>
  <c r="AV72" i="37" s="1"/>
  <c r="AZ72" i="37" s="1"/>
  <c r="H71" i="37"/>
  <c r="L71" i="37" s="1"/>
  <c r="P71" i="37" s="1"/>
  <c r="T71" i="37" s="1"/>
  <c r="X71" i="37" s="1"/>
  <c r="AB71" i="37" s="1"/>
  <c r="AF71" i="37" s="1"/>
  <c r="AJ71" i="37" s="1"/>
  <c r="AN71" i="37" s="1"/>
  <c r="AR71" i="37" s="1"/>
  <c r="AV71" i="37" s="1"/>
  <c r="AZ71" i="37" s="1"/>
  <c r="H70" i="37"/>
  <c r="I69" i="37"/>
  <c r="M69" i="37" s="1"/>
  <c r="Q69" i="37" s="1"/>
  <c r="U69" i="37" s="1"/>
  <c r="Y69" i="37" s="1"/>
  <c r="AC69" i="37" s="1"/>
  <c r="AG69" i="37" s="1"/>
  <c r="AK69" i="37" s="1"/>
  <c r="AO69" i="37" s="1"/>
  <c r="AS69" i="37" s="1"/>
  <c r="AW69" i="37" s="1"/>
  <c r="BA69" i="37" s="1"/>
  <c r="H69" i="37"/>
  <c r="L69" i="37" s="1"/>
  <c r="P69" i="37" s="1"/>
  <c r="T69" i="37" s="1"/>
  <c r="X69" i="37" s="1"/>
  <c r="H68" i="37"/>
  <c r="L68" i="37" s="1"/>
  <c r="P68" i="37" s="1"/>
  <c r="T68" i="37" s="1"/>
  <c r="X68" i="37" s="1"/>
  <c r="AB68" i="37" s="1"/>
  <c r="AF68" i="37" s="1"/>
  <c r="AJ68" i="37" s="1"/>
  <c r="AN68" i="37" s="1"/>
  <c r="AR68" i="37" s="1"/>
  <c r="AV68" i="37" s="1"/>
  <c r="AZ68" i="37" s="1"/>
  <c r="BD68" i="37" s="1"/>
  <c r="I67" i="37"/>
  <c r="M67" i="37" s="1"/>
  <c r="Q67" i="37" s="1"/>
  <c r="U67" i="37" s="1"/>
  <c r="Y67" i="37" s="1"/>
  <c r="H67" i="37"/>
  <c r="L67" i="37" s="1"/>
  <c r="P67" i="37" s="1"/>
  <c r="T67" i="37" s="1"/>
  <c r="X67" i="37" s="1"/>
  <c r="AB67" i="37" s="1"/>
  <c r="AF67" i="37" s="1"/>
  <c r="AJ67" i="37" s="1"/>
  <c r="AN67" i="37" s="1"/>
  <c r="AR67" i="37" s="1"/>
  <c r="AV67" i="37" s="1"/>
  <c r="AZ67" i="37" s="1"/>
  <c r="BD67" i="37" s="1"/>
  <c r="BH67" i="37" s="1"/>
  <c r="H66" i="37"/>
  <c r="L66" i="37" s="1"/>
  <c r="P66" i="37" s="1"/>
  <c r="T66" i="37" s="1"/>
  <c r="X66" i="37" s="1"/>
  <c r="AB66" i="37" s="1"/>
  <c r="AF66" i="37" s="1"/>
  <c r="AJ66" i="37" s="1"/>
  <c r="AN66" i="37" s="1"/>
  <c r="AR66" i="37" s="1"/>
  <c r="AV66" i="37" s="1"/>
  <c r="AZ66" i="37" s="1"/>
  <c r="BD66" i="37" s="1"/>
  <c r="BH66" i="37" s="1"/>
  <c r="H65" i="37"/>
  <c r="L65" i="37" s="1"/>
  <c r="P65" i="37" s="1"/>
  <c r="T65" i="37" s="1"/>
  <c r="X65" i="37" s="1"/>
  <c r="AB65" i="37" s="1"/>
  <c r="AF65" i="37" s="1"/>
  <c r="AJ65" i="37" s="1"/>
  <c r="AN65" i="37" s="1"/>
  <c r="AR65" i="37" s="1"/>
  <c r="AV65" i="37" s="1"/>
  <c r="AZ65" i="37" s="1"/>
  <c r="BD65" i="37" s="1"/>
  <c r="BH65" i="37" s="1"/>
  <c r="H64" i="37"/>
  <c r="L64" i="37" s="1"/>
  <c r="P64" i="37" s="1"/>
  <c r="T64" i="37" s="1"/>
  <c r="X64" i="37" s="1"/>
  <c r="AB64" i="37" s="1"/>
  <c r="AF64" i="37" s="1"/>
  <c r="AJ64" i="37" s="1"/>
  <c r="AN64" i="37" s="1"/>
  <c r="AR64" i="37" s="1"/>
  <c r="AV64" i="37" s="1"/>
  <c r="AZ64" i="37" s="1"/>
  <c r="BD64" i="37" s="1"/>
  <c r="BH64" i="37" s="1"/>
  <c r="I63" i="37"/>
  <c r="M63" i="37" s="1"/>
  <c r="Q63" i="37" s="1"/>
  <c r="U63" i="37" s="1"/>
  <c r="Y63" i="37" s="1"/>
  <c r="AC63" i="37" s="1"/>
  <c r="AG63" i="37" s="1"/>
  <c r="AK63" i="37" s="1"/>
  <c r="AO63" i="37" s="1"/>
  <c r="AS63" i="37" s="1"/>
  <c r="AW63" i="37" s="1"/>
  <c r="BA63" i="37" s="1"/>
  <c r="I62" i="37"/>
  <c r="M62" i="37" s="1"/>
  <c r="Q62" i="37" s="1"/>
  <c r="U62" i="37" s="1"/>
  <c r="Y62" i="37" s="1"/>
  <c r="AC62" i="37" s="1"/>
  <c r="AG62" i="37" s="1"/>
  <c r="AK62" i="37" s="1"/>
  <c r="AO62" i="37" s="1"/>
  <c r="AS62" i="37" s="1"/>
  <c r="AW62" i="37" s="1"/>
  <c r="BA62" i="37" s="1"/>
  <c r="BE62" i="37" s="1"/>
  <c r="H62" i="37"/>
  <c r="L62" i="37" s="1"/>
  <c r="I61" i="37"/>
  <c r="M61" i="37" s="1"/>
  <c r="Q61" i="37" s="1"/>
  <c r="U61" i="37" s="1"/>
  <c r="Y61" i="37" s="1"/>
  <c r="AC61" i="37" s="1"/>
  <c r="AG61" i="37" s="1"/>
  <c r="AK61" i="37" s="1"/>
  <c r="AO61" i="37" s="1"/>
  <c r="AS61" i="37" s="1"/>
  <c r="AW61" i="37" s="1"/>
  <c r="BA61" i="37" s="1"/>
  <c r="H61" i="37"/>
  <c r="L61" i="37" s="1"/>
  <c r="I60" i="37"/>
  <c r="M60" i="37" s="1"/>
  <c r="Q60" i="37" s="1"/>
  <c r="U60" i="37" s="1"/>
  <c r="Y60" i="37" s="1"/>
  <c r="AC60" i="37" s="1"/>
  <c r="AG60" i="37" s="1"/>
  <c r="AK60" i="37" s="1"/>
  <c r="AO60" i="37" s="1"/>
  <c r="AS60" i="37" s="1"/>
  <c r="AW60" i="37" s="1"/>
  <c r="BA60" i="37" s="1"/>
  <c r="I59" i="37"/>
  <c r="M59" i="37" s="1"/>
  <c r="Q59" i="37" s="1"/>
  <c r="U59" i="37" s="1"/>
  <c r="Y59" i="37" s="1"/>
  <c r="AC59" i="37" s="1"/>
  <c r="AG59" i="37" s="1"/>
  <c r="AK59" i="37" s="1"/>
  <c r="AO59" i="37" s="1"/>
  <c r="AS59" i="37" s="1"/>
  <c r="AW59" i="37" s="1"/>
  <c r="BA59" i="37" s="1"/>
  <c r="H59" i="37"/>
  <c r="L59" i="37" s="1"/>
  <c r="P59" i="37" s="1"/>
  <c r="T59" i="37" s="1"/>
  <c r="X59" i="37" s="1"/>
  <c r="AB59" i="37" s="1"/>
  <c r="AF59" i="37" s="1"/>
  <c r="AJ59" i="37" s="1"/>
  <c r="AN59" i="37" s="1"/>
  <c r="AR59" i="37" s="1"/>
  <c r="AV59" i="37" s="1"/>
  <c r="AZ59" i="37" s="1"/>
  <c r="I58" i="37"/>
  <c r="M58" i="37" s="1"/>
  <c r="Q58" i="37" s="1"/>
  <c r="U58" i="37" s="1"/>
  <c r="Y58" i="37" s="1"/>
  <c r="AC58" i="37" s="1"/>
  <c r="AG58" i="37" s="1"/>
  <c r="AK58" i="37" s="1"/>
  <c r="AO58" i="37" s="1"/>
  <c r="AS58" i="37" s="1"/>
  <c r="AW58" i="37" s="1"/>
  <c r="BA58" i="37" s="1"/>
  <c r="H58" i="37"/>
  <c r="L58" i="37" s="1"/>
  <c r="P58" i="37" s="1"/>
  <c r="T58" i="37" s="1"/>
  <c r="X58" i="37" s="1"/>
  <c r="AB58" i="37" s="1"/>
  <c r="AF58" i="37" s="1"/>
  <c r="AJ58" i="37" s="1"/>
  <c r="AN58" i="37" s="1"/>
  <c r="AR58" i="37" s="1"/>
  <c r="AV58" i="37" s="1"/>
  <c r="AZ58" i="37" s="1"/>
  <c r="I57" i="37"/>
  <c r="M57" i="37" s="1"/>
  <c r="Q57" i="37" s="1"/>
  <c r="U57" i="37" s="1"/>
  <c r="Y57" i="37" s="1"/>
  <c r="AC57" i="37" s="1"/>
  <c r="AG57" i="37" s="1"/>
  <c r="AK57" i="37" s="1"/>
  <c r="H57" i="37"/>
  <c r="L57" i="37" s="1"/>
  <c r="P57" i="37" s="1"/>
  <c r="T57" i="37" s="1"/>
  <c r="I56" i="37"/>
  <c r="M56" i="37" s="1"/>
  <c r="Q56" i="37" s="1"/>
  <c r="U56" i="37" s="1"/>
  <c r="Y56" i="37" s="1"/>
  <c r="AC56" i="37" s="1"/>
  <c r="AG56" i="37" s="1"/>
  <c r="AK56" i="37" s="1"/>
  <c r="AO56" i="37" s="1"/>
  <c r="AS56" i="37" s="1"/>
  <c r="AW56" i="37" s="1"/>
  <c r="BA56" i="37" s="1"/>
  <c r="H56" i="37"/>
  <c r="L56" i="37" s="1"/>
  <c r="P56" i="37" s="1"/>
  <c r="T56" i="37" s="1"/>
  <c r="X56" i="37" s="1"/>
  <c r="AB56" i="37" s="1"/>
  <c r="AF56" i="37" s="1"/>
  <c r="AJ56" i="37" s="1"/>
  <c r="AN56" i="37" s="1"/>
  <c r="AR56" i="37" s="1"/>
  <c r="AV56" i="37" s="1"/>
  <c r="AZ56" i="37" s="1"/>
  <c r="I55" i="37"/>
  <c r="M55" i="37" s="1"/>
  <c r="Q55" i="37" s="1"/>
  <c r="U55" i="37" s="1"/>
  <c r="Y55" i="37" s="1"/>
  <c r="AC55" i="37" s="1"/>
  <c r="AG55" i="37" s="1"/>
  <c r="H55" i="37"/>
  <c r="L55" i="37" s="1"/>
  <c r="P55" i="37" s="1"/>
  <c r="I54" i="37"/>
  <c r="M54" i="37" s="1"/>
  <c r="Q54" i="37" s="1"/>
  <c r="U54" i="37" s="1"/>
  <c r="Y54" i="37" s="1"/>
  <c r="AC54" i="37" s="1"/>
  <c r="AG54" i="37" s="1"/>
  <c r="I53" i="37"/>
  <c r="M53" i="37" s="1"/>
  <c r="Q53" i="37" s="1"/>
  <c r="U53" i="37" s="1"/>
  <c r="Y53" i="37" s="1"/>
  <c r="AC53" i="37" s="1"/>
  <c r="AG53" i="37" s="1"/>
  <c r="AK53" i="37" s="1"/>
  <c r="AO53" i="37" s="1"/>
  <c r="AS53" i="37" s="1"/>
  <c r="AW53" i="37" s="1"/>
  <c r="BA53" i="37" s="1"/>
  <c r="I52" i="37"/>
  <c r="M52" i="37" s="1"/>
  <c r="Q52" i="37" s="1"/>
  <c r="U52" i="37" s="1"/>
  <c r="Y52" i="37" s="1"/>
  <c r="AC52" i="37" s="1"/>
  <c r="AG52" i="37" s="1"/>
  <c r="AK52" i="37" s="1"/>
  <c r="AO52" i="37" s="1"/>
  <c r="AS52" i="37" s="1"/>
  <c r="AW52" i="37" s="1"/>
  <c r="BA52" i="37" s="1"/>
  <c r="H52" i="37"/>
  <c r="I51" i="37"/>
  <c r="M51" i="37" s="1"/>
  <c r="Q51" i="37" s="1"/>
  <c r="U51" i="37" s="1"/>
  <c r="Y51" i="37" s="1"/>
  <c r="AC51" i="37" s="1"/>
  <c r="AG51" i="37" s="1"/>
  <c r="AK51" i="37" s="1"/>
  <c r="AO51" i="37" s="1"/>
  <c r="AS51" i="37" s="1"/>
  <c r="AW51" i="37" s="1"/>
  <c r="BA51" i="37" s="1"/>
  <c r="I50" i="37"/>
  <c r="M50" i="37" s="1"/>
  <c r="Q50" i="37" s="1"/>
  <c r="U50" i="37" s="1"/>
  <c r="Y50" i="37" s="1"/>
  <c r="AC50" i="37" s="1"/>
  <c r="AG50" i="37" s="1"/>
  <c r="AK50" i="37" s="1"/>
  <c r="AO50" i="37" s="1"/>
  <c r="AS50" i="37" s="1"/>
  <c r="AW50" i="37" s="1"/>
  <c r="BA50" i="37" s="1"/>
  <c r="H50" i="37"/>
  <c r="L50" i="37" s="1"/>
  <c r="P50" i="37" s="1"/>
  <c r="I49" i="37"/>
  <c r="M49" i="37" s="1"/>
  <c r="Q49" i="37" s="1"/>
  <c r="U49" i="37" s="1"/>
  <c r="Y49" i="37" s="1"/>
  <c r="AC49" i="37" s="1"/>
  <c r="AG49" i="37" s="1"/>
  <c r="AK49" i="37" s="1"/>
  <c r="AO49" i="37" s="1"/>
  <c r="H49" i="37"/>
  <c r="I48" i="37"/>
  <c r="M48" i="37" s="1"/>
  <c r="H48" i="37"/>
  <c r="L48" i="37" s="1"/>
  <c r="P48" i="37" s="1"/>
  <c r="T48" i="37" s="1"/>
  <c r="X48" i="37" s="1"/>
  <c r="AB48" i="37" s="1"/>
  <c r="AF48" i="37" s="1"/>
  <c r="AJ48" i="37" s="1"/>
  <c r="AN48" i="37" s="1"/>
  <c r="AR48" i="37" s="1"/>
  <c r="AV48" i="37" s="1"/>
  <c r="AZ48" i="37" s="1"/>
  <c r="I47" i="37"/>
  <c r="M47" i="37" s="1"/>
  <c r="Q47" i="37" s="1"/>
  <c r="U47" i="37" s="1"/>
  <c r="Y47" i="37" s="1"/>
  <c r="AC47" i="37" s="1"/>
  <c r="AG47" i="37" s="1"/>
  <c r="AK47" i="37" s="1"/>
  <c r="AO47" i="37" s="1"/>
  <c r="AS47" i="37" s="1"/>
  <c r="AW47" i="37" s="1"/>
  <c r="BA47" i="37" s="1"/>
  <c r="H47" i="37"/>
  <c r="L47" i="37" s="1"/>
  <c r="P47" i="37" s="1"/>
  <c r="T47" i="37" s="1"/>
  <c r="X47" i="37" s="1"/>
  <c r="AB47" i="37" s="1"/>
  <c r="AF47" i="37" s="1"/>
  <c r="AJ47" i="37" s="1"/>
  <c r="AN47" i="37" s="1"/>
  <c r="AR47" i="37" s="1"/>
  <c r="AV47" i="37" s="1"/>
  <c r="AZ47" i="37" s="1"/>
  <c r="I46" i="37"/>
  <c r="M46" i="37" s="1"/>
  <c r="Q46" i="37" s="1"/>
  <c r="U46" i="37" s="1"/>
  <c r="Y46" i="37" s="1"/>
  <c r="AC46" i="37" s="1"/>
  <c r="AG46" i="37" s="1"/>
  <c r="AK46" i="37" s="1"/>
  <c r="AO46" i="37" s="1"/>
  <c r="AS46" i="37" s="1"/>
  <c r="AW46" i="37" s="1"/>
  <c r="BA46" i="37" s="1"/>
  <c r="H46" i="37"/>
  <c r="L46" i="37" s="1"/>
  <c r="P46" i="37" s="1"/>
  <c r="I45" i="37"/>
  <c r="M45" i="37" s="1"/>
  <c r="Q45" i="37" s="1"/>
  <c r="U45" i="37" s="1"/>
  <c r="Y45" i="37" s="1"/>
  <c r="AC45" i="37" s="1"/>
  <c r="AG45" i="37" s="1"/>
  <c r="AK45" i="37" s="1"/>
  <c r="AO45" i="37" s="1"/>
  <c r="AS45" i="37" s="1"/>
  <c r="AW45" i="37" s="1"/>
  <c r="BA45" i="37" s="1"/>
  <c r="H45" i="37"/>
  <c r="L45" i="37" s="1"/>
  <c r="P45" i="37" s="1"/>
  <c r="I44" i="37"/>
  <c r="M44" i="37" s="1"/>
  <c r="Q44" i="37" s="1"/>
  <c r="U44" i="37" s="1"/>
  <c r="Y44" i="37" s="1"/>
  <c r="AC44" i="37" s="1"/>
  <c r="AG44" i="37" s="1"/>
  <c r="AK44" i="37" s="1"/>
  <c r="AO44" i="37" s="1"/>
  <c r="AS44" i="37" s="1"/>
  <c r="AW44" i="37" s="1"/>
  <c r="BA44" i="37" s="1"/>
  <c r="I43" i="37"/>
  <c r="M43" i="37" s="1"/>
  <c r="Q43" i="37" s="1"/>
  <c r="U43" i="37" s="1"/>
  <c r="Y43" i="37" s="1"/>
  <c r="AC43" i="37" s="1"/>
  <c r="AG43" i="37" s="1"/>
  <c r="AK43" i="37" s="1"/>
  <c r="AO43" i="37" s="1"/>
  <c r="AS43" i="37" s="1"/>
  <c r="AW43" i="37" s="1"/>
  <c r="BA43" i="37" s="1"/>
  <c r="I42" i="37"/>
  <c r="M42" i="37" s="1"/>
  <c r="Q42" i="37" s="1"/>
  <c r="U42" i="37" s="1"/>
  <c r="Y42" i="37" s="1"/>
  <c r="AC42" i="37" s="1"/>
  <c r="AG42" i="37" s="1"/>
  <c r="AK42" i="37" s="1"/>
  <c r="AO42" i="37" s="1"/>
  <c r="AS42" i="37" s="1"/>
  <c r="AW42" i="37" s="1"/>
  <c r="BA42" i="37" s="1"/>
  <c r="H42" i="37"/>
  <c r="L42" i="37" s="1"/>
  <c r="P42" i="37" s="1"/>
  <c r="T42" i="37" s="1"/>
  <c r="X42" i="37" s="1"/>
  <c r="AB42" i="37" s="1"/>
  <c r="AF42" i="37" s="1"/>
  <c r="AJ42" i="37" s="1"/>
  <c r="AN42" i="37" s="1"/>
  <c r="AR42" i="37" s="1"/>
  <c r="AV42" i="37" s="1"/>
  <c r="AZ42" i="37" s="1"/>
  <c r="BD42" i="37" s="1"/>
  <c r="I41" i="37"/>
  <c r="M41" i="37" s="1"/>
  <c r="Q41" i="37" s="1"/>
  <c r="U41" i="37" s="1"/>
  <c r="Y41" i="37" s="1"/>
  <c r="AC41" i="37" s="1"/>
  <c r="AG41" i="37" s="1"/>
  <c r="AK41" i="37" s="1"/>
  <c r="AO41" i="37" s="1"/>
  <c r="AS41" i="37" s="1"/>
  <c r="AW41" i="37" s="1"/>
  <c r="BA41" i="37" s="1"/>
  <c r="H41" i="37"/>
  <c r="L41" i="37" s="1"/>
  <c r="P41" i="37" s="1"/>
  <c r="T41" i="37" s="1"/>
  <c r="X41" i="37" s="1"/>
  <c r="AB41" i="37" s="1"/>
  <c r="AF41" i="37" s="1"/>
  <c r="AJ41" i="37" s="1"/>
  <c r="AN41" i="37" s="1"/>
  <c r="AR41" i="37" s="1"/>
  <c r="AV41" i="37" s="1"/>
  <c r="AZ41" i="37" s="1"/>
  <c r="BD41" i="37" s="1"/>
  <c r="I40" i="37"/>
  <c r="M40" i="37" s="1"/>
  <c r="Q40" i="37" s="1"/>
  <c r="U40" i="37" s="1"/>
  <c r="Y40" i="37" s="1"/>
  <c r="AC40" i="37" s="1"/>
  <c r="AG40" i="37" s="1"/>
  <c r="AK40" i="37" s="1"/>
  <c r="AO40" i="37" s="1"/>
  <c r="AS40" i="37" s="1"/>
  <c r="AW40" i="37" s="1"/>
  <c r="BA40" i="37" s="1"/>
  <c r="H40" i="37"/>
  <c r="L40" i="37" s="1"/>
  <c r="P40" i="37" s="1"/>
  <c r="T40" i="37" s="1"/>
  <c r="X40" i="37" s="1"/>
  <c r="AB40" i="37" s="1"/>
  <c r="AF40" i="37" s="1"/>
  <c r="AJ40" i="37" s="1"/>
  <c r="AN40" i="37" s="1"/>
  <c r="AR40" i="37" s="1"/>
  <c r="AV40" i="37" s="1"/>
  <c r="AZ40" i="37" s="1"/>
  <c r="BD40" i="37" s="1"/>
  <c r="I39" i="37"/>
  <c r="M39" i="37" s="1"/>
  <c r="Q39" i="37" s="1"/>
  <c r="U39" i="37" s="1"/>
  <c r="Y39" i="37" s="1"/>
  <c r="AC39" i="37" s="1"/>
  <c r="AG39" i="37" s="1"/>
  <c r="AK39" i="37" s="1"/>
  <c r="AO39" i="37" s="1"/>
  <c r="AS39" i="37" s="1"/>
  <c r="AW39" i="37" s="1"/>
  <c r="BA39" i="37" s="1"/>
  <c r="H39" i="37"/>
  <c r="L39" i="37" s="1"/>
  <c r="P39" i="37" s="1"/>
  <c r="T39" i="37" s="1"/>
  <c r="X39" i="37" s="1"/>
  <c r="AB39" i="37" s="1"/>
  <c r="AF39" i="37" s="1"/>
  <c r="AJ39" i="37" s="1"/>
  <c r="AN39" i="37" s="1"/>
  <c r="AR39" i="37" s="1"/>
  <c r="AV39" i="37" s="1"/>
  <c r="AZ39" i="37" s="1"/>
  <c r="BD39" i="37" s="1"/>
  <c r="I38" i="37"/>
  <c r="M38" i="37" s="1"/>
  <c r="Q38" i="37" s="1"/>
  <c r="U38" i="37" s="1"/>
  <c r="Y38" i="37" s="1"/>
  <c r="AC38" i="37" s="1"/>
  <c r="AG38" i="37" s="1"/>
  <c r="AK38" i="37" s="1"/>
  <c r="AO38" i="37" s="1"/>
  <c r="AS38" i="37" s="1"/>
  <c r="AW38" i="37" s="1"/>
  <c r="BA38" i="37" s="1"/>
  <c r="H38" i="37"/>
  <c r="L38" i="37" s="1"/>
  <c r="P38" i="37" s="1"/>
  <c r="T38" i="37" s="1"/>
  <c r="X38" i="37" s="1"/>
  <c r="AB38" i="37" s="1"/>
  <c r="AF38" i="37" s="1"/>
  <c r="AJ38" i="37" s="1"/>
  <c r="AN38" i="37" s="1"/>
  <c r="AR38" i="37" s="1"/>
  <c r="AV38" i="37" s="1"/>
  <c r="AZ38" i="37" s="1"/>
  <c r="BD38" i="37" s="1"/>
  <c r="I37" i="37"/>
  <c r="M37" i="37" s="1"/>
  <c r="Q37" i="37" s="1"/>
  <c r="U37" i="37" s="1"/>
  <c r="Y37" i="37" s="1"/>
  <c r="AC37" i="37" s="1"/>
  <c r="AG37" i="37" s="1"/>
  <c r="AK37" i="37" s="1"/>
  <c r="AO37" i="37" s="1"/>
  <c r="AS37" i="37" s="1"/>
  <c r="AW37" i="37" s="1"/>
  <c r="BA37" i="37" s="1"/>
  <c r="I36" i="37"/>
  <c r="M36" i="37" s="1"/>
  <c r="Q36" i="37" s="1"/>
  <c r="U36" i="37" s="1"/>
  <c r="Y36" i="37" s="1"/>
  <c r="AC36" i="37" s="1"/>
  <c r="AG36" i="37" s="1"/>
  <c r="AK36" i="37" s="1"/>
  <c r="AO36" i="37" s="1"/>
  <c r="AS36" i="37" s="1"/>
  <c r="AW36" i="37" s="1"/>
  <c r="BA36" i="37" s="1"/>
  <c r="BE36" i="37" s="1"/>
  <c r="BI36" i="37" s="1"/>
  <c r="BI98" i="37" s="1"/>
  <c r="I35" i="37"/>
  <c r="M35" i="37" s="1"/>
  <c r="Q35" i="37" s="1"/>
  <c r="U35" i="37" s="1"/>
  <c r="Y35" i="37" s="1"/>
  <c r="AC35" i="37" s="1"/>
  <c r="AG35" i="37" s="1"/>
  <c r="AK35" i="37" s="1"/>
  <c r="AO35" i="37" s="1"/>
  <c r="AS35" i="37" s="1"/>
  <c r="AW35" i="37" s="1"/>
  <c r="BA35" i="37" s="1"/>
  <c r="I34" i="37"/>
  <c r="M34" i="37" s="1"/>
  <c r="Q34" i="37" s="1"/>
  <c r="U34" i="37" s="1"/>
  <c r="Y34" i="37" s="1"/>
  <c r="AC34" i="37" s="1"/>
  <c r="AG34" i="37" s="1"/>
  <c r="AK34" i="37" s="1"/>
  <c r="AO34" i="37" s="1"/>
  <c r="AS34" i="37" s="1"/>
  <c r="AW34" i="37" s="1"/>
  <c r="BA34" i="37" s="1"/>
  <c r="H34" i="37"/>
  <c r="L34" i="37" s="1"/>
  <c r="P34" i="37" s="1"/>
  <c r="T34" i="37" s="1"/>
  <c r="X34" i="37" s="1"/>
  <c r="AB34" i="37" s="1"/>
  <c r="AF34" i="37" s="1"/>
  <c r="AJ34" i="37" s="1"/>
  <c r="AN34" i="37" s="1"/>
  <c r="AR34" i="37" s="1"/>
  <c r="AV34" i="37" s="1"/>
  <c r="AZ34" i="37" s="1"/>
  <c r="BD34" i="37" s="1"/>
  <c r="I33" i="37"/>
  <c r="M33" i="37" s="1"/>
  <c r="Q33" i="37" s="1"/>
  <c r="U33" i="37" s="1"/>
  <c r="Y33" i="37" s="1"/>
  <c r="H33" i="37"/>
  <c r="L33" i="37" s="1"/>
  <c r="P33" i="37" s="1"/>
  <c r="T33" i="37" s="1"/>
  <c r="X33" i="37" s="1"/>
  <c r="AB33" i="37" s="1"/>
  <c r="AF33" i="37" s="1"/>
  <c r="AJ33" i="37" s="1"/>
  <c r="AN33" i="37" s="1"/>
  <c r="AR33" i="37" s="1"/>
  <c r="AV33" i="37" s="1"/>
  <c r="AZ33" i="37" s="1"/>
  <c r="BD33" i="37" s="1"/>
  <c r="I32" i="37"/>
  <c r="M32" i="37" s="1"/>
  <c r="Q32" i="37" s="1"/>
  <c r="U32" i="37" s="1"/>
  <c r="Y32" i="37" s="1"/>
  <c r="AC32" i="37" s="1"/>
  <c r="AG32" i="37" s="1"/>
  <c r="AK32" i="37" s="1"/>
  <c r="AO32" i="37" s="1"/>
  <c r="AS32" i="37" s="1"/>
  <c r="AW32" i="37" s="1"/>
  <c r="BA32" i="37" s="1"/>
  <c r="H32" i="37"/>
  <c r="L32" i="37" s="1"/>
  <c r="P32" i="37" s="1"/>
  <c r="T32" i="37" s="1"/>
  <c r="X32" i="37" s="1"/>
  <c r="AB32" i="37" s="1"/>
  <c r="AF32" i="37" s="1"/>
  <c r="AJ32" i="37" s="1"/>
  <c r="AN32" i="37" s="1"/>
  <c r="AR32" i="37" s="1"/>
  <c r="AV32" i="37" s="1"/>
  <c r="AZ32" i="37" s="1"/>
  <c r="I31" i="37"/>
  <c r="M31" i="37" s="1"/>
  <c r="Q31" i="37" s="1"/>
  <c r="U31" i="37" s="1"/>
  <c r="Y31" i="37" s="1"/>
  <c r="AC31" i="37" s="1"/>
  <c r="AG31" i="37" s="1"/>
  <c r="H31" i="37"/>
  <c r="L31" i="37" s="1"/>
  <c r="P31" i="37" s="1"/>
  <c r="T31" i="37" s="1"/>
  <c r="X31" i="37" s="1"/>
  <c r="AB31" i="37" s="1"/>
  <c r="AF31" i="37" s="1"/>
  <c r="AJ31" i="37" s="1"/>
  <c r="I30" i="37"/>
  <c r="M30" i="37" s="1"/>
  <c r="Q30" i="37" s="1"/>
  <c r="U30" i="37" s="1"/>
  <c r="Y30" i="37" s="1"/>
  <c r="AC30" i="37" s="1"/>
  <c r="AG30" i="37" s="1"/>
  <c r="AK30" i="37" s="1"/>
  <c r="AO30" i="37" s="1"/>
  <c r="AS30" i="37" s="1"/>
  <c r="AW30" i="37" s="1"/>
  <c r="BA30" i="37" s="1"/>
  <c r="H30" i="37"/>
  <c r="L30" i="37" s="1"/>
  <c r="P30" i="37" s="1"/>
  <c r="T30" i="37" s="1"/>
  <c r="X30" i="37" s="1"/>
  <c r="AB30" i="37" s="1"/>
  <c r="AF30" i="37" s="1"/>
  <c r="AJ30" i="37" s="1"/>
  <c r="AN30" i="37" s="1"/>
  <c r="AR30" i="37" s="1"/>
  <c r="AV30" i="37" s="1"/>
  <c r="AZ30" i="37" s="1"/>
  <c r="H29" i="37"/>
  <c r="L29" i="37" s="1"/>
  <c r="P29" i="37" s="1"/>
  <c r="T29" i="37" s="1"/>
  <c r="X29" i="37" s="1"/>
  <c r="AB29" i="37" s="1"/>
  <c r="AF29" i="37" s="1"/>
  <c r="AJ29" i="37" s="1"/>
  <c r="I28" i="37"/>
  <c r="M28" i="37" s="1"/>
  <c r="Q28" i="37" s="1"/>
  <c r="U28" i="37" s="1"/>
  <c r="Y28" i="37" s="1"/>
  <c r="AC28" i="37" s="1"/>
  <c r="AG28" i="37" s="1"/>
  <c r="AK28" i="37" s="1"/>
  <c r="AO28" i="37" s="1"/>
  <c r="AS28" i="37" s="1"/>
  <c r="AW28" i="37" s="1"/>
  <c r="BA28" i="37" s="1"/>
  <c r="H27" i="37"/>
  <c r="L27" i="37" s="1"/>
  <c r="P27" i="37" s="1"/>
  <c r="T27" i="37" s="1"/>
  <c r="X27" i="37" s="1"/>
  <c r="AB27" i="37" s="1"/>
  <c r="AF27" i="37" s="1"/>
  <c r="AJ27" i="37" s="1"/>
  <c r="AN27" i="37" s="1"/>
  <c r="AR27" i="37" s="1"/>
  <c r="AV27" i="37" s="1"/>
  <c r="AZ27" i="37" s="1"/>
  <c r="I26" i="37"/>
  <c r="M26" i="37" s="1"/>
  <c r="Q26" i="37" s="1"/>
  <c r="U26" i="37" s="1"/>
  <c r="Y26" i="37" s="1"/>
  <c r="AC26" i="37" s="1"/>
  <c r="AG26" i="37" s="1"/>
  <c r="AK26" i="37" s="1"/>
  <c r="AO26" i="37" s="1"/>
  <c r="AS26" i="37" s="1"/>
  <c r="AW26" i="37" s="1"/>
  <c r="BA26" i="37" s="1"/>
  <c r="H26" i="37"/>
  <c r="L26" i="37" s="1"/>
  <c r="P26" i="37" s="1"/>
  <c r="T26" i="37" s="1"/>
  <c r="X26" i="37" s="1"/>
  <c r="AB26" i="37" s="1"/>
  <c r="AF26" i="37" s="1"/>
  <c r="AJ26" i="37" s="1"/>
  <c r="AN26" i="37" s="1"/>
  <c r="AR26" i="37" s="1"/>
  <c r="AV26" i="37" s="1"/>
  <c r="AZ26" i="37" s="1"/>
  <c r="I25" i="37"/>
  <c r="M25" i="37" s="1"/>
  <c r="Q25" i="37" s="1"/>
  <c r="U25" i="37" s="1"/>
  <c r="Y25" i="37" s="1"/>
  <c r="AC25" i="37" s="1"/>
  <c r="AG25" i="37" s="1"/>
  <c r="AK25" i="37" s="1"/>
  <c r="AO25" i="37" s="1"/>
  <c r="AS25" i="37" s="1"/>
  <c r="AW25" i="37" s="1"/>
  <c r="BA25" i="37" s="1"/>
  <c r="H25" i="37"/>
  <c r="L25" i="37" s="1"/>
  <c r="P25" i="37" s="1"/>
  <c r="T25" i="37" s="1"/>
  <c r="X25" i="37" s="1"/>
  <c r="AB25" i="37" s="1"/>
  <c r="AF25" i="37" s="1"/>
  <c r="AJ25" i="37" s="1"/>
  <c r="AN25" i="37" s="1"/>
  <c r="AR25" i="37" s="1"/>
  <c r="AV25" i="37" s="1"/>
  <c r="AZ25" i="37" s="1"/>
  <c r="I24" i="37"/>
  <c r="M24" i="37" s="1"/>
  <c r="Q24" i="37" s="1"/>
  <c r="U24" i="37" s="1"/>
  <c r="Y24" i="37" s="1"/>
  <c r="H24" i="37"/>
  <c r="L24" i="37" s="1"/>
  <c r="P24" i="37" s="1"/>
  <c r="T24" i="37" s="1"/>
  <c r="X24" i="37" s="1"/>
  <c r="AB24" i="37" s="1"/>
  <c r="AF24" i="37" s="1"/>
  <c r="AJ24" i="37" s="1"/>
  <c r="AN24" i="37" s="1"/>
  <c r="AR24" i="37" s="1"/>
  <c r="I23" i="37"/>
  <c r="M23" i="37" s="1"/>
  <c r="Q23" i="37" s="1"/>
  <c r="U23" i="37" s="1"/>
  <c r="Y23" i="37" s="1"/>
  <c r="AC23" i="37" s="1"/>
  <c r="AG23" i="37" s="1"/>
  <c r="AK23" i="37" s="1"/>
  <c r="AO23" i="37" s="1"/>
  <c r="AS23" i="37" s="1"/>
  <c r="AW23" i="37" s="1"/>
  <c r="BA23" i="37" s="1"/>
  <c r="I22" i="37"/>
  <c r="M22" i="37" s="1"/>
  <c r="Q22" i="37" s="1"/>
  <c r="U22" i="37" s="1"/>
  <c r="Y22" i="37" s="1"/>
  <c r="AC22" i="37" s="1"/>
  <c r="AG22" i="37" s="1"/>
  <c r="AK22" i="37" s="1"/>
  <c r="AO22" i="37" s="1"/>
  <c r="AS22" i="37" s="1"/>
  <c r="AW22" i="37" s="1"/>
  <c r="BA22" i="37" s="1"/>
  <c r="H22" i="37"/>
  <c r="L22" i="37" s="1"/>
  <c r="P22" i="37" s="1"/>
  <c r="T22" i="37" s="1"/>
  <c r="X22" i="37" s="1"/>
  <c r="AB22" i="37" s="1"/>
  <c r="AF22" i="37" s="1"/>
  <c r="AJ22" i="37" s="1"/>
  <c r="AN22" i="37" s="1"/>
  <c r="AR22" i="37" s="1"/>
  <c r="AV22" i="37" s="1"/>
  <c r="AZ22" i="37" s="1"/>
  <c r="I21" i="37"/>
  <c r="M21" i="37" s="1"/>
  <c r="Q21" i="37" s="1"/>
  <c r="U21" i="37" s="1"/>
  <c r="Y21" i="37" s="1"/>
  <c r="AC21" i="37" s="1"/>
  <c r="AG21" i="37" s="1"/>
  <c r="AK21" i="37" s="1"/>
  <c r="AO21" i="37" s="1"/>
  <c r="AS21" i="37" s="1"/>
  <c r="AW21" i="37" s="1"/>
  <c r="BA21" i="37" s="1"/>
  <c r="H21" i="37"/>
  <c r="L21" i="37" s="1"/>
  <c r="P21" i="37" s="1"/>
  <c r="T21" i="37" s="1"/>
  <c r="X21" i="37" s="1"/>
  <c r="AB21" i="37" s="1"/>
  <c r="AF21" i="37" s="1"/>
  <c r="AJ21" i="37" s="1"/>
  <c r="AN21" i="37" s="1"/>
  <c r="AR21" i="37" s="1"/>
  <c r="AV21" i="37" s="1"/>
  <c r="AZ21" i="37" s="1"/>
  <c r="I20" i="37"/>
  <c r="M20" i="37" s="1"/>
  <c r="Q20" i="37" s="1"/>
  <c r="U20" i="37" s="1"/>
  <c r="Y20" i="37" s="1"/>
  <c r="AC20" i="37" s="1"/>
  <c r="AG20" i="37" s="1"/>
  <c r="AK20" i="37" s="1"/>
  <c r="AO20" i="37" s="1"/>
  <c r="AS20" i="37" s="1"/>
  <c r="AW20" i="37" s="1"/>
  <c r="BA20" i="37" s="1"/>
  <c r="H20" i="37"/>
  <c r="L20" i="37" s="1"/>
  <c r="P20" i="37" s="1"/>
  <c r="T20" i="37" s="1"/>
  <c r="X20" i="37" s="1"/>
  <c r="AB20" i="37" s="1"/>
  <c r="AF20" i="37" s="1"/>
  <c r="AJ20" i="37" s="1"/>
  <c r="AN20" i="37" s="1"/>
  <c r="AR20" i="37" s="1"/>
  <c r="AV20" i="37" s="1"/>
  <c r="AZ20" i="37" s="1"/>
  <c r="H18" i="37"/>
  <c r="L18" i="37" s="1"/>
  <c r="P18" i="37" s="1"/>
  <c r="T18" i="37" s="1"/>
  <c r="X18" i="37" s="1"/>
  <c r="AB18" i="37" s="1"/>
  <c r="AF18" i="37" s="1"/>
  <c r="AJ18" i="37" s="1"/>
  <c r="AN18" i="37" s="1"/>
  <c r="AR18" i="37" s="1"/>
  <c r="AV18" i="37" s="1"/>
  <c r="AZ18" i="37" s="1"/>
  <c r="I17" i="37"/>
  <c r="M17" i="37" s="1"/>
  <c r="Q17" i="37" s="1"/>
  <c r="U17" i="37" s="1"/>
  <c r="Y17" i="37" s="1"/>
  <c r="AC17" i="37" s="1"/>
  <c r="AG17" i="37" s="1"/>
  <c r="AK17" i="37" s="1"/>
  <c r="AO17" i="37" s="1"/>
  <c r="AS17" i="37" s="1"/>
  <c r="AW17" i="37" s="1"/>
  <c r="BA17" i="37" s="1"/>
  <c r="I15" i="37"/>
  <c r="M15" i="37" s="1"/>
  <c r="Q15" i="37" s="1"/>
  <c r="U15" i="37" s="1"/>
  <c r="Y15" i="37" s="1"/>
  <c r="AC15" i="37" s="1"/>
  <c r="AG15" i="37" s="1"/>
  <c r="AK15" i="37" s="1"/>
  <c r="AO15" i="37" s="1"/>
  <c r="AS15" i="37" s="1"/>
  <c r="AW15" i="37" s="1"/>
  <c r="BA15" i="37" s="1"/>
  <c r="H14" i="37"/>
  <c r="L14" i="37" s="1"/>
  <c r="P14" i="37" s="1"/>
  <c r="T14" i="37" s="1"/>
  <c r="X14" i="37" s="1"/>
  <c r="AB14" i="37" s="1"/>
  <c r="AF14" i="37" s="1"/>
  <c r="AJ14" i="37" s="1"/>
  <c r="AN14" i="37" s="1"/>
  <c r="AR14" i="37" s="1"/>
  <c r="AV14" i="37" s="1"/>
  <c r="AZ14" i="37" s="1"/>
  <c r="H13" i="37"/>
  <c r="L13" i="37" s="1"/>
  <c r="P13" i="37" s="1"/>
  <c r="T13" i="37" s="1"/>
  <c r="X13" i="37" s="1"/>
  <c r="AB13" i="37" s="1"/>
  <c r="AF13" i="37" s="1"/>
  <c r="AJ13" i="37" s="1"/>
  <c r="AN13" i="37" s="1"/>
  <c r="AR13" i="37" s="1"/>
  <c r="AV13" i="37" s="1"/>
  <c r="AZ13" i="37" s="1"/>
  <c r="H12" i="37"/>
  <c r="L12" i="37" s="1"/>
  <c r="P12" i="37" s="1"/>
  <c r="T12" i="37" s="1"/>
  <c r="X12" i="37" s="1"/>
  <c r="AB12" i="37" s="1"/>
  <c r="AF12" i="37" s="1"/>
  <c r="AJ12" i="37" s="1"/>
  <c r="AN12" i="37" s="1"/>
  <c r="AR12" i="37" s="1"/>
  <c r="AV12" i="37" s="1"/>
  <c r="AZ12" i="37" s="1"/>
  <c r="H11" i="37"/>
  <c r="L11" i="37" s="1"/>
  <c r="P11" i="37" s="1"/>
  <c r="T11" i="37" s="1"/>
  <c r="X11" i="37" s="1"/>
  <c r="AB11" i="37" s="1"/>
  <c r="AF11" i="37" s="1"/>
  <c r="AJ11" i="37" s="1"/>
  <c r="AN11" i="37" s="1"/>
  <c r="AR11" i="37" s="1"/>
  <c r="AV11" i="37" s="1"/>
  <c r="AZ11" i="37" s="1"/>
  <c r="H10" i="37"/>
  <c r="L10" i="37" s="1"/>
  <c r="P10" i="37" s="1"/>
  <c r="T10" i="37" s="1"/>
  <c r="X10" i="37" s="1"/>
  <c r="AB10" i="37" s="1"/>
  <c r="AF10" i="37" s="1"/>
  <c r="AJ10" i="37" s="1"/>
  <c r="AN10" i="37" s="1"/>
  <c r="AR10" i="37" s="1"/>
  <c r="AV10" i="37" s="1"/>
  <c r="AZ10" i="37" s="1"/>
  <c r="H9" i="37"/>
  <c r="L9" i="37" s="1"/>
  <c r="P9" i="37" s="1"/>
  <c r="T9" i="37" s="1"/>
  <c r="X9" i="37" s="1"/>
  <c r="H8" i="37"/>
  <c r="L8" i="37" s="1"/>
  <c r="P8" i="37" s="1"/>
  <c r="T8" i="37" s="1"/>
  <c r="X8" i="37" s="1"/>
  <c r="AB8" i="37" s="1"/>
  <c r="AF8" i="37" s="1"/>
  <c r="AJ8" i="37" s="1"/>
  <c r="AN8" i="37" s="1"/>
  <c r="AR8" i="37" s="1"/>
  <c r="AV8" i="37" s="1"/>
  <c r="AZ8" i="37" s="1"/>
  <c r="BD8" i="37" s="1"/>
  <c r="D54" i="37"/>
  <c r="BH98" i="37" l="1"/>
  <c r="BI100" i="37" s="1"/>
  <c r="H54" i="37"/>
  <c r="L54" i="37" s="1"/>
  <c r="P54" i="37" s="1"/>
  <c r="T54" i="37" s="1"/>
  <c r="X54" i="37" s="1"/>
  <c r="AB54" i="37" s="1"/>
  <c r="AF54" i="37" s="1"/>
  <c r="AJ54" i="37" s="1"/>
  <c r="AN54" i="37" s="1"/>
  <c r="AR54" i="37" s="1"/>
  <c r="AV54" i="37" s="1"/>
  <c r="AZ54" i="37" s="1"/>
  <c r="D98" i="37"/>
  <c r="AK55" i="37"/>
  <c r="AO55" i="37" s="1"/>
  <c r="AS55" i="37" s="1"/>
  <c r="AW55" i="37" s="1"/>
  <c r="BA55" i="37" s="1"/>
  <c r="BE55" i="37" s="1"/>
  <c r="AB9" i="37"/>
  <c r="AF9" i="37" s="1"/>
  <c r="AJ9" i="37" s="1"/>
  <c r="AN9" i="37" s="1"/>
  <c r="AK54" i="37"/>
  <c r="AO54" i="37" s="1"/>
  <c r="AS54" i="37" s="1"/>
  <c r="AW54" i="37" s="1"/>
  <c r="BA54" i="37" s="1"/>
  <c r="AO16" i="37"/>
  <c r="AS16" i="37" s="1"/>
  <c r="AW16" i="37" s="1"/>
  <c r="BA16" i="37" s="1"/>
  <c r="AR9" i="37"/>
  <c r="AV9" i="37" s="1"/>
  <c r="AZ9" i="37" s="1"/>
  <c r="AN31" i="37"/>
  <c r="AV24" i="37"/>
  <c r="AZ24" i="37" s="1"/>
  <c r="BD24" i="37" s="1"/>
  <c r="AS49" i="37"/>
  <c r="AW49" i="37" s="1"/>
  <c r="BA49" i="37" s="1"/>
  <c r="BE49" i="37" s="1"/>
  <c r="AR31" i="37"/>
  <c r="AV31" i="37" s="1"/>
  <c r="AZ31" i="37" s="1"/>
  <c r="BD31" i="37" s="1"/>
  <c r="AN29" i="37"/>
  <c r="AR29" i="37" s="1"/>
  <c r="AV29" i="37" s="1"/>
  <c r="AZ29" i="37" s="1"/>
  <c r="BD29" i="37" s="1"/>
  <c r="AO57" i="37"/>
  <c r="AS57" i="37" s="1"/>
  <c r="AW57" i="37" s="1"/>
  <c r="BA57" i="37" s="1"/>
  <c r="BE57" i="37" s="1"/>
  <c r="AW31" i="37"/>
  <c r="M93" i="37"/>
  <c r="P93" i="37"/>
  <c r="T93" i="37" s="1"/>
  <c r="Q48" i="37"/>
  <c r="U48" i="37" s="1"/>
  <c r="Y48" i="37" s="1"/>
  <c r="AC48" i="37" s="1"/>
  <c r="AG48" i="37" s="1"/>
  <c r="AK48" i="37" s="1"/>
  <c r="AO48" i="37" s="1"/>
  <c r="AS48" i="37" s="1"/>
  <c r="AW48" i="37" s="1"/>
  <c r="BA48" i="37" s="1"/>
  <c r="BD98" i="37" l="1"/>
  <c r="BE98" i="37"/>
  <c r="X93" i="37"/>
  <c r="Q93" i="37"/>
  <c r="U93" i="37" s="1"/>
  <c r="BE100" i="37" l="1"/>
  <c r="Y93" i="37"/>
  <c r="AB93" i="37"/>
  <c r="AF93" i="37" s="1"/>
  <c r="AJ93" i="37" s="1"/>
  <c r="BN43" i="37"/>
  <c r="AC93" i="37" l="1"/>
  <c r="AG93" i="37" s="1"/>
  <c r="AK93" i="37" s="1"/>
  <c r="AN93" i="37"/>
  <c r="AR93" i="37" s="1"/>
  <c r="AV93" i="37" s="1"/>
  <c r="AZ93" i="37" s="1"/>
  <c r="BO43" i="37"/>
  <c r="BO35" i="37"/>
  <c r="AO93" i="37" l="1"/>
  <c r="AS93" i="37"/>
  <c r="AW93" i="37" s="1"/>
  <c r="BA93" i="37" s="1"/>
  <c r="BO37" i="37"/>
  <c r="AU98" i="37" l="1"/>
  <c r="BO10" i="37"/>
  <c r="BO11" i="37"/>
  <c r="BO12" i="37"/>
  <c r="BO13" i="37"/>
  <c r="BO14" i="37"/>
  <c r="BO15" i="37"/>
  <c r="BO16" i="37"/>
  <c r="BO17" i="37"/>
  <c r="BO18" i="37"/>
  <c r="BO19" i="37"/>
  <c r="BO20" i="37"/>
  <c r="BO21" i="37"/>
  <c r="BO22" i="37"/>
  <c r="BO23" i="37"/>
  <c r="BO24" i="37"/>
  <c r="BO25" i="37"/>
  <c r="BO26" i="37"/>
  <c r="BO27" i="37"/>
  <c r="BO28" i="37"/>
  <c r="BO29" i="37"/>
  <c r="BO30" i="37"/>
  <c r="BO31" i="37"/>
  <c r="BO32" i="37"/>
  <c r="BO33" i="37"/>
  <c r="BO34" i="37"/>
  <c r="BO36" i="37"/>
  <c r="BO38" i="37"/>
  <c r="BO39" i="37"/>
  <c r="BO40" i="37"/>
  <c r="BO41" i="37"/>
  <c r="BO42" i="37"/>
  <c r="BO44" i="37"/>
  <c r="BO45" i="37"/>
  <c r="BO46" i="37"/>
  <c r="BO47" i="37"/>
  <c r="BO48" i="37"/>
  <c r="BO49" i="37"/>
  <c r="BO50" i="37"/>
  <c r="BO51" i="37"/>
  <c r="BO52" i="37"/>
  <c r="BO53" i="37"/>
  <c r="BO54" i="37"/>
  <c r="BO55" i="37"/>
  <c r="BO56" i="37"/>
  <c r="BO57" i="37"/>
  <c r="BO58" i="37"/>
  <c r="BO59" i="37"/>
  <c r="BO61" i="37"/>
  <c r="BO62" i="37"/>
  <c r="BO63" i="37"/>
  <c r="BO64" i="37"/>
  <c r="BO65" i="37"/>
  <c r="BO66" i="37"/>
  <c r="BO67" i="37"/>
  <c r="BO68" i="37"/>
  <c r="BO69" i="37"/>
  <c r="BO70" i="37"/>
  <c r="BO71" i="37"/>
  <c r="BO72" i="37"/>
  <c r="BO73" i="37"/>
  <c r="BO74" i="37"/>
  <c r="BO75" i="37"/>
  <c r="BO77" i="37"/>
  <c r="BO78" i="37"/>
  <c r="BO79" i="37"/>
  <c r="BO80" i="37"/>
  <c r="BO81" i="37"/>
  <c r="BO82" i="37"/>
  <c r="BO83" i="37"/>
  <c r="BO84" i="37"/>
  <c r="BO85" i="37"/>
  <c r="BO87" i="37"/>
  <c r="BO88" i="37"/>
  <c r="BO89" i="37"/>
  <c r="BO90" i="37"/>
  <c r="BO91" i="37"/>
  <c r="BO92" i="37"/>
  <c r="BO93" i="37"/>
  <c r="BO94" i="37"/>
  <c r="BO95" i="37"/>
  <c r="BO96" i="37"/>
  <c r="BO97" i="37"/>
  <c r="BO9" i="37"/>
  <c r="BN13" i="37"/>
  <c r="BN14" i="37"/>
  <c r="BN15" i="37"/>
  <c r="BN16" i="37"/>
  <c r="BN17" i="37"/>
  <c r="BN18" i="37"/>
  <c r="BN19" i="37"/>
  <c r="BN20" i="37"/>
  <c r="BN21" i="37"/>
  <c r="BN22" i="37"/>
  <c r="BN23" i="37"/>
  <c r="BN24" i="37"/>
  <c r="BN25" i="37"/>
  <c r="BN26" i="37"/>
  <c r="BN27" i="37"/>
  <c r="BN28" i="37"/>
  <c r="BN29" i="37"/>
  <c r="BN30" i="37"/>
  <c r="BN31" i="37"/>
  <c r="BN32" i="37"/>
  <c r="BN33" i="37"/>
  <c r="BN34" i="37"/>
  <c r="BN35" i="37"/>
  <c r="BN36" i="37"/>
  <c r="BN37" i="37"/>
  <c r="BN38" i="37"/>
  <c r="BN39" i="37"/>
  <c r="BN40" i="37"/>
  <c r="BN41" i="37"/>
  <c r="BN42" i="37"/>
  <c r="BN44" i="37"/>
  <c r="BN45" i="37"/>
  <c r="BN46" i="37"/>
  <c r="BN47" i="37"/>
  <c r="BN48" i="37"/>
  <c r="BN49" i="37"/>
  <c r="BN50" i="37"/>
  <c r="BN51" i="37"/>
  <c r="BN52" i="37"/>
  <c r="BN53" i="37"/>
  <c r="BN54" i="37"/>
  <c r="BN55" i="37"/>
  <c r="BN56" i="37"/>
  <c r="BN57" i="37"/>
  <c r="BN58" i="37"/>
  <c r="BN59" i="37"/>
  <c r="BN60" i="37"/>
  <c r="BN61" i="37"/>
  <c r="BN62" i="37"/>
  <c r="BN63" i="37"/>
  <c r="BN64" i="37"/>
  <c r="BN65" i="37"/>
  <c r="BN66" i="37"/>
  <c r="BN67" i="37"/>
  <c r="BN68" i="37"/>
  <c r="BN69" i="37"/>
  <c r="BN70" i="37"/>
  <c r="BN71" i="37"/>
  <c r="BN72" i="37"/>
  <c r="BN73" i="37"/>
  <c r="BN74" i="37"/>
  <c r="BN75" i="37"/>
  <c r="BN76" i="37"/>
  <c r="BN77" i="37"/>
  <c r="BN78" i="37"/>
  <c r="BN79" i="37"/>
  <c r="BN80" i="37"/>
  <c r="BN81" i="37"/>
  <c r="BN82" i="37"/>
  <c r="BN83" i="37"/>
  <c r="BN84" i="37"/>
  <c r="BN85" i="37"/>
  <c r="BN87" i="37"/>
  <c r="BN88" i="37"/>
  <c r="BN89" i="37"/>
  <c r="BN90" i="37"/>
  <c r="BN91" i="37"/>
  <c r="BN92" i="37"/>
  <c r="BN93" i="37"/>
  <c r="BN94" i="37"/>
  <c r="BN95" i="37"/>
  <c r="BN96" i="37"/>
  <c r="BN97" i="37"/>
  <c r="BN9" i="37"/>
  <c r="BN10" i="37"/>
  <c r="BN11" i="37"/>
  <c r="BN12" i="37"/>
  <c r="BO8" i="37"/>
  <c r="BN8" i="37"/>
  <c r="AY98" i="37"/>
  <c r="AT98" i="37"/>
  <c r="AU102" i="37" s="1"/>
  <c r="AQ98" i="37"/>
  <c r="AP98" i="37"/>
  <c r="AM98" i="37"/>
  <c r="AI98" i="37"/>
  <c r="AH98" i="37"/>
  <c r="BO76" i="37" l="1"/>
  <c r="AX98" i="37"/>
  <c r="AY102" i="37" s="1"/>
  <c r="BO98" i="37" l="1"/>
  <c r="BN98" i="37"/>
  <c r="AE98" i="37" l="1"/>
  <c r="AD98" i="37"/>
  <c r="W98" i="37" l="1"/>
  <c r="V98" i="37"/>
  <c r="I97" i="37"/>
  <c r="H97" i="37"/>
  <c r="S98" i="37" l="1"/>
  <c r="R98" i="37"/>
  <c r="O98" i="37"/>
  <c r="N98" i="37"/>
  <c r="K98" i="37" l="1"/>
  <c r="J98" i="37"/>
  <c r="G98" i="37" l="1"/>
  <c r="L97" i="37"/>
  <c r="P97" i="37" s="1"/>
  <c r="T97" i="37" s="1"/>
  <c r="X97" i="37" s="1"/>
  <c r="AB97" i="37" l="1"/>
  <c r="AF97" i="37" s="1"/>
  <c r="AJ97" i="37" s="1"/>
  <c r="AN97" i="37" s="1"/>
  <c r="AR97" i="37" s="1"/>
  <c r="AV97" i="37" s="1"/>
  <c r="AZ97" i="37" s="1"/>
  <c r="F98" i="37"/>
  <c r="E19" i="37" l="1"/>
  <c r="E18" i="37"/>
  <c r="E16" i="37"/>
  <c r="I18" i="37" l="1"/>
  <c r="M18" i="37" s="1"/>
  <c r="Q18" i="37" s="1"/>
  <c r="U18" i="37" s="1"/>
  <c r="Y18" i="37" s="1"/>
  <c r="AC18" i="37" s="1"/>
  <c r="E98" i="37"/>
  <c r="H16" i="37"/>
  <c r="I16" i="37"/>
  <c r="M16" i="37" s="1"/>
  <c r="Q16" i="37" s="1"/>
  <c r="U16" i="37" s="1"/>
  <c r="I19" i="37"/>
  <c r="M19" i="37" s="1"/>
  <c r="Q19" i="37" s="1"/>
  <c r="U19" i="37" s="1"/>
  <c r="Y19" i="37" s="1"/>
  <c r="AC19" i="37" s="1"/>
  <c r="AG19" i="37" s="1"/>
  <c r="H19" i="37"/>
  <c r="L19" i="37" s="1"/>
  <c r="P19" i="37" s="1"/>
  <c r="T19" i="37" s="1"/>
  <c r="X19" i="37" s="1"/>
  <c r="AB19" i="37" s="1"/>
  <c r="AF19" i="37" s="1"/>
  <c r="AJ19" i="37" s="1"/>
  <c r="AN19" i="37" s="1"/>
  <c r="AR19" i="37" s="1"/>
  <c r="AV19" i="37" s="1"/>
  <c r="AZ19" i="37" s="1"/>
  <c r="H29" i="36"/>
  <c r="H34" i="36"/>
  <c r="L34" i="36" s="1"/>
  <c r="H36" i="36"/>
  <c r="U98" i="37" l="1"/>
  <c r="Y16" i="37"/>
  <c r="Y98" i="37" s="1"/>
  <c r="AK19" i="37"/>
  <c r="AO19" i="37" s="1"/>
  <c r="AS19" i="37" s="1"/>
  <c r="AW19" i="37" s="1"/>
  <c r="BA19" i="37" s="1"/>
  <c r="L16" i="37"/>
  <c r="P16" i="37" s="1"/>
  <c r="T16" i="37" s="1"/>
  <c r="X16" i="37" s="1"/>
  <c r="H98" i="37"/>
  <c r="AG18" i="37"/>
  <c r="AC98" i="37"/>
  <c r="I98" i="37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K18" i="37" l="1"/>
  <c r="AB16" i="37"/>
  <c r="X98" i="37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AF16" i="37" l="1"/>
  <c r="AJ16" i="37" s="1"/>
  <c r="AN16" i="37" s="1"/>
  <c r="AR16" i="37" s="1"/>
  <c r="AV16" i="37" s="1"/>
  <c r="AZ16" i="37" s="1"/>
  <c r="AB98" i="37"/>
  <c r="AO18" i="37"/>
  <c r="AS18" i="37" s="1"/>
  <c r="AW18" i="37" s="1"/>
  <c r="BA18" i="37" s="1"/>
  <c r="AK9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D9" i="36" l="1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M98" i="37" l="1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Q98" i="37" l="1"/>
  <c r="BE112" i="36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G98" i="37" l="1"/>
  <c r="AI113" i="36"/>
  <c r="AH113" i="36"/>
  <c r="AO98" i="37" l="1"/>
  <c r="CR93" i="34"/>
  <c r="CV93" i="34" s="1"/>
  <c r="AS98" i="37" l="1"/>
  <c r="AF79" i="36"/>
  <c r="AJ79" i="36" s="1"/>
  <c r="AN79" i="36" s="1"/>
  <c r="AR79" i="36" s="1"/>
  <c r="BD79" i="36" s="1"/>
  <c r="AV79" i="36" s="1"/>
  <c r="AZ79" i="36" s="1"/>
  <c r="BA98" i="37" l="1"/>
  <c r="AW9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I100" i="37" l="1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L98" i="37" l="1"/>
  <c r="M100" i="37" s="1"/>
  <c r="CQ105" i="34"/>
  <c r="CP105" i="34"/>
  <c r="P98" i="37" l="1"/>
  <c r="Q100" i="37" s="1"/>
  <c r="T98" i="37"/>
  <c r="CM105" i="34"/>
  <c r="CL105" i="34"/>
  <c r="U100" i="37" l="1"/>
  <c r="CI105" i="34"/>
  <c r="CH105" i="34"/>
  <c r="Y100" i="37" l="1"/>
  <c r="CE105" i="34"/>
  <c r="CD105" i="34"/>
  <c r="CC13" i="34"/>
  <c r="CG13" i="34" s="1"/>
  <c r="CK13" i="34" s="1"/>
  <c r="CO13" i="34" s="1"/>
  <c r="CC14" i="34"/>
  <c r="CG14" i="34" s="1"/>
  <c r="CK14" i="34" s="1"/>
  <c r="CO14" i="34" s="1"/>
  <c r="AC100" i="37" l="1"/>
  <c r="CS13" i="34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AF98" i="37" l="1"/>
  <c r="AG100" i="37" s="1"/>
  <c r="CW14" i="34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AJ98" i="37" l="1"/>
  <c r="AK100" i="37" s="1"/>
  <c r="CS98" i="34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AN98" i="37" l="1"/>
  <c r="AO100" i="37" s="1"/>
  <c r="BD106" i="36"/>
  <c r="AV106" i="36" s="1"/>
  <c r="BC106" i="36"/>
  <c r="CW98" i="34"/>
  <c r="AR98" i="37" l="1"/>
  <c r="AS100" i="37" s="1"/>
  <c r="BO105" i="34"/>
  <c r="BN105" i="34"/>
  <c r="AZ98" i="37" l="1"/>
  <c r="BA100" i="37" s="1"/>
  <c r="AV98" i="37"/>
  <c r="AW100" i="37" s="1"/>
  <c r="BW105" i="34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3.xml><?xml version="1.0" encoding="utf-8"?>
<comments xmlns="http://schemas.openxmlformats.org/spreadsheetml/2006/main">
  <authors>
    <author>COM</author>
  </authors>
  <commentList>
    <comment ref="BN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 แยกประเภท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ยอดตรงกับสมุดแยกประเภท</t>
        </r>
      </text>
    </comment>
  </commentList>
</comments>
</file>

<file path=xl/sharedStrings.xml><?xml version="1.0" encoding="utf-8"?>
<sst xmlns="http://schemas.openxmlformats.org/spreadsheetml/2006/main" count="1268" uniqueCount="290">
  <si>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</si>
  <si>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</si>
  <si>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</si>
  <si>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</si>
  <si>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</si>
  <si>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</si>
  <si>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</si>
  <si>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</si>
  <si>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</si>
  <si>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</si>
  <si>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</si>
  <si>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</si>
  <si>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</si>
  <si>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</si>
  <si>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</si>
  <si>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</si>
  <si>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</si>
  <si>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</si>
  <si>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</si>
  <si>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</si>
  <si>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</si>
  <si>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</si>
  <si>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</si>
  <si>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</si>
  <si>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</si>
  <si>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</si>
  <si>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</si>
  <si>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</si>
  <si>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</si>
  <si>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</si>
  <si>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</si>
  <si>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</si>
  <si>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</si>
  <si>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</si>
  <si>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</si>
  <si>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</si>
  <si>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</si>
  <si>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</si>
  <si>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</si>
  <si>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</si>
  <si>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</si>
  <si>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</si>
  <si>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</si>
  <si>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</si>
  <si>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</si>
  <si>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</si>
  <si>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</si>
  <si>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</si>
  <si>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</si>
  <si>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</si>
  <si>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</si>
  <si>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</si>
  <si>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</si>
  <si>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</si>
  <si>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</si>
  <si>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</si>
  <si>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</si>
  <si>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</si>
  <si>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</si>
  <si>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</si>
  <si>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</si>
  <si>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</si>
  <si>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</si>
  <si>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</si>
  <si>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</si>
  <si>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</si>
  <si>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</si>
  <si>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</si>
  <si>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</si>
  <si>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</si>
  <si>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</si>
  <si>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</si>
  <si>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</si>
  <si>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</si>
  <si>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</si>
  <si>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</si>
  <si>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</si>
  <si>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</si>
  <si>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</si>
  <si>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</si>
  <si>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</si>
  <si>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</si>
  <si>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</si>
  <si>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</si>
  <si>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</si>
  <si>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</si>
  <si>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</si>
  <si>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</si>
  <si>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</si>
  <si>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</si>
  <si>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</si>
  <si>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</si>
  <si>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</si>
  <si>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</si>
  <si>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</si>
  <si>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</si>
  <si>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</si>
  <si>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</si>
  <si>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</si>
  <si>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</si>
  <si>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</si>
  <si>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</si>
  <si>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</si>
  <si>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</si>
  <si>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</si>
  <si>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</si>
  <si>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</si>
  <si>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</si>
  <si>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</si>
  <si>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</si>
  <si>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</si>
  <si>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</si>
  <si>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</si>
  <si>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</si>
  <si>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</si>
  <si>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</si>
  <si>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</si>
  <si>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</si>
  <si>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</si>
  <si>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</si>
  <si>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</si>
  <si>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</si>
  <si>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</si>
  <si>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</si>
  <si>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</si>
  <si>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</si>
  <si>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</si>
  <si>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</si>
  <si>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</si>
  <si>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</si>
  <si>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</si>
  <si>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</si>
  <si>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</si>
  <si>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</si>
  <si>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</si>
  <si>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</si>
  <si>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</si>
  <si>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</si>
  <si>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</si>
  <si>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</si>
  <si>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</si>
  <si>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</si>
  <si>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</si>
  <si>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</si>
  <si>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</si>
  <si>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</si>
  <si>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</si>
  <si>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</si>
  <si>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</si>
  <si>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</si>
  <si>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</si>
  <si>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</si>
  <si>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</si>
  <si>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</si>
  <si>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</si>
  <si>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</si>
  <si>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</si>
  <si>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</si>
  <si>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</si>
  <si>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</si>
  <si>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</si>
  <si>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</si>
  <si>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</si>
  <si>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</si>
  <si>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</si>
  <si>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</si>
  <si>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</si>
  <si>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</si>
  <si>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</si>
  <si>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</si>
  <si>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</si>
  <si>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</si>
  <si>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</si>
  <si>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</si>
  <si>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</si>
  <si>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</si>
  <si>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</si>
  <si>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</si>
  <si>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</si>
  <si>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</si>
  <si>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</si>
  <si>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</si>
  <si>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</si>
  <si>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</si>
  <si>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</si>
  <si>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</si>
  <si>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</si>
  <si>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</si>
  <si>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</si>
  <si>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</si>
  <si>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</si>
  <si>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</si>
  <si>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</si>
  <si>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</si>
  <si>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</si>
  <si>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</si>
  <si>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</si>
  <si>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</si>
  <si>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</si>
  <si>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</si>
  <si>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</si>
  <si>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</si>
  <si>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</si>
  <si>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</si>
  <si>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</si>
  <si>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</si>
  <si>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</si>
  <si>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</si>
  <si>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</si>
  <si>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</si>
  <si>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</si>
  <si>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</si>
  <si>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</si>
  <si>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</si>
  <si>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</si>
  <si>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</si>
  <si>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</si>
  <si>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</si>
  <si>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</si>
  <si>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</si>
  <si>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</si>
  <si>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</si>
  <si>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</si>
  <si>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</si>
  <si>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</si>
  <si>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</si>
  <si>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</si>
  <si>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</si>
  <si>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</si>
  <si>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</si>
  <si>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</si>
  <si>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</si>
  <si>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</si>
  <si>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</si>
  <si>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</si>
  <si>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</si>
  <si>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</si>
  <si>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</si>
  <si>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</si>
  <si>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</si>
  <si>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</si>
  <si>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</si>
  <si>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</si>
  <si>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</si>
  <si>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</si>
  <si>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</si>
  <si>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</si>
  <si>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</si>
  <si>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</si>
  <si>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</si>
  <si>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</si>
  <si>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</si>
  <si>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</si>
  <si>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</si>
  <si>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</si>
  <si>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</si>
  <si>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</si>
  <si>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</si>
  <si>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</si>
  <si>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</si>
  <si>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</si>
  <si>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</si>
  <si>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</si>
  <si>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</si>
  <si>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</si>
  <si>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</si>
  <si>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</si>
  <si>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</si>
  <si>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</si>
  <si>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</si>
  <si>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</si>
  <si>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</si>
  <si>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</si>
  <si>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</si>
  <si>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</si>
  <si>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</si>
  <si>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</si>
  <si>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</si>
  <si>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</si>
  <si>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</si>
  <si>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</si>
  <si>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</si>
  <si>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</si>
  <si>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</si>
  <si>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</si>
  <si>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</si>
  <si>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1 พ.ค.65 -30 เม.ย.66</t>
  </si>
  <si>
    <t>ส่วนลดเงินต้น</t>
  </si>
  <si>
    <t xml:space="preserve">                                                                                                   วันที่  30  เมษายน  2567</t>
  </si>
  <si>
    <t xml:space="preserve">                                                                                                            งบทดลองระหว่างเดือน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</si>
</sst>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2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36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87" fontId="8" fillId="0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0" fontId="23" fillId="0" borderId="4" xfId="10" applyFont="1" applyFill="1" applyBorder="1"/>
    <xf numFmtId="43" fontId="23" fillId="0" borderId="4" xfId="10" applyNumberFormat="1" applyFont="1" applyFill="1" applyBorder="1"/>
    <xf numFmtId="1" fontId="30" fillId="0" borderId="0" xfId="10" applyNumberFormat="1" applyFont="1" applyFill="1" applyBorder="1" applyAlignment="1"/>
    <xf numFmtId="1" fontId="30" fillId="0" borderId="1" xfId="10" applyNumberFormat="1" applyFont="1" applyFill="1" applyBorder="1" applyAlignment="1">
      <alignment vertical="center"/>
    </xf>
    <xf numFmtId="0" fontId="30" fillId="0" borderId="4" xfId="10" applyFont="1" applyFill="1" applyBorder="1" applyAlignment="1">
      <alignment horizontal="center"/>
    </xf>
    <xf numFmtId="43" fontId="24" fillId="0" borderId="4" xfId="10" applyNumberFormat="1" applyFont="1" applyFill="1" applyBorder="1"/>
    <xf numFmtId="0" fontId="24" fillId="0" borderId="4" xfId="10" applyFont="1" applyFill="1" applyBorder="1"/>
    <xf numFmtId="187" fontId="24" fillId="0" borderId="0" xfId="10" applyNumberFormat="1" applyFont="1" applyFill="1"/>
    <xf numFmtId="187" fontId="20" fillId="0" borderId="4" xfId="0" applyNumberFormat="1" applyFont="1" applyFill="1" applyBorder="1"/>
    <xf numFmtId="43" fontId="24" fillId="0" borderId="0" xfId="10" applyNumberFormat="1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1" fontId="10" fillId="0" borderId="3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31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187" fontId="25" fillId="0" borderId="4" xfId="8" applyFont="1" applyFill="1" applyBorder="1"/>
    <xf numFmtId="187" fontId="20" fillId="0" borderId="4" xfId="8" applyFont="1" applyFill="1" applyBorder="1"/>
    <xf numFmtId="43" fontId="20" fillId="0" borderId="4" xfId="10" applyNumberFormat="1" applyFont="1" applyFill="1" applyBorder="1"/>
    <xf numFmtId="43" fontId="25" fillId="0" borderId="4" xfId="10" applyNumberFormat="1" applyFont="1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24" fillId="0" borderId="0" xfId="10" applyNumberFormat="1" applyFont="1" applyFill="1" applyBorder="1"/>
    <xf numFmtId="0" fontId="24" fillId="0" borderId="0" xfId="10" applyFont="1" applyFill="1" applyBorder="1"/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30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187" fontId="24" fillId="0" borderId="8" xfId="8" applyFont="1" applyFill="1" applyBorder="1"/>
    <xf numFmtId="187" fontId="24" fillId="0" borderId="22" xfId="8" applyFont="1" applyFill="1" applyBorder="1"/>
    <xf numFmtId="187" fontId="24" fillId="0" borderId="3" xfId="8" applyFont="1" applyFill="1" applyBorder="1"/>
    <xf numFmtId="187" fontId="24" fillId="0" borderId="7" xfId="8" applyFont="1" applyFill="1" applyBorder="1"/>
    <xf numFmtId="187" fontId="24" fillId="0" borderId="11" xfId="8" applyFont="1" applyFill="1" applyBorder="1"/>
    <xf numFmtId="187" fontId="24" fillId="0" borderId="20" xfId="8" applyFont="1" applyFill="1" applyBorder="1"/>
    <xf numFmtId="187" fontId="8" fillId="0" borderId="23" xfId="8" applyFont="1" applyFill="1" applyBorder="1"/>
    <xf numFmtId="43" fontId="20" fillId="0" borderId="24" xfId="23" applyFont="1" applyFill="1" applyBorder="1" applyAlignment="1">
      <alignment shrinkToFit="1"/>
    </xf>
    <xf numFmtId="187" fontId="8" fillId="0" borderId="11" xfId="8" applyFont="1" applyFill="1" applyBorder="1"/>
    <xf numFmtId="187" fontId="8" fillId="0" borderId="22" xfId="8" applyFont="1" applyFill="1" applyBorder="1"/>
    <xf numFmtId="187" fontId="24" fillId="0" borderId="6" xfId="8" applyFont="1" applyFill="1" applyBorder="1"/>
    <xf numFmtId="187" fontId="24" fillId="0" borderId="12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15" fontId="30" fillId="0" borderId="4" xfId="10" applyNumberFormat="1" applyFont="1" applyFill="1" applyBorder="1" applyAlignment="1">
      <alignment horizontal="center" vertical="center"/>
    </xf>
    <xf numFmtId="0" fontId="30" fillId="0" borderId="4" xfId="1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30" fillId="0" borderId="13" xfId="10" applyFont="1" applyFill="1" applyBorder="1" applyAlignment="1">
      <alignment horizontal="center" vertical="center"/>
    </xf>
    <xf numFmtId="0" fontId="30" fillId="0" borderId="14" xfId="10" applyFont="1" applyFill="1" applyBorder="1" applyAlignment="1">
      <alignment horizontal="center" vertical="center"/>
    </xf>
    <xf numFmtId="15" fontId="30" fillId="0" borderId="15" xfId="10" applyNumberFormat="1" applyFont="1" applyFill="1" applyBorder="1" applyAlignment="1">
      <alignment horizontal="center" vertical="center"/>
    </xf>
    <xf numFmtId="15" fontId="30" fillId="0" borderId="16" xfId="1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286" t="s">
        <v>109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2" x14ac:dyDescent="0.5">
      <c r="A2" s="287" t="s">
        <v>110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2" x14ac:dyDescent="0.5">
      <c r="A3" s="287" t="s">
        <v>118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2" x14ac:dyDescent="0.5">
      <c r="A4" s="288" t="s">
        <v>111</v>
      </c>
      <c r="B4" s="288"/>
      <c r="C4" s="288"/>
      <c r="D4" s="288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286" t="s">
        <v>116</v>
      </c>
      <c r="H12" s="286"/>
      <c r="I12" s="286"/>
      <c r="J12" s="286"/>
    </row>
    <row r="14" spans="1:12" x14ac:dyDescent="0.5">
      <c r="G14" s="286" t="s">
        <v>117</v>
      </c>
      <c r="H14" s="286"/>
      <c r="I14" s="286"/>
      <c r="J14" s="286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285" t="s">
        <v>109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286" t="s">
        <v>116</v>
      </c>
      <c r="H30" s="286"/>
      <c r="I30" s="286"/>
      <c r="J30" s="286"/>
    </row>
    <row r="32" spans="1:10" x14ac:dyDescent="0.5">
      <c r="G32" s="286" t="s">
        <v>127</v>
      </c>
      <c r="H32" s="286"/>
      <c r="I32" s="286"/>
      <c r="J32" s="286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291" t="s">
        <v>26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</row>
    <row r="5" spans="1:69" x14ac:dyDescent="0.5">
      <c r="A5" s="291" t="s">
        <v>78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291"/>
      <c r="BA5" s="291"/>
      <c r="BB5" s="291"/>
      <c r="BC5" s="291"/>
      <c r="BD5" s="291"/>
      <c r="BE5" s="291"/>
    </row>
    <row r="6" spans="1:69" x14ac:dyDescent="0.5">
      <c r="A6" s="292" t="s">
        <v>80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2"/>
      <c r="AS6" s="292"/>
      <c r="AT6" s="292"/>
      <c r="AU6" s="292"/>
      <c r="AV6" s="292"/>
      <c r="AW6" s="292"/>
      <c r="AX6" s="292"/>
      <c r="AY6" s="292"/>
      <c r="AZ6" s="292"/>
      <c r="BA6" s="292"/>
      <c r="BB6" s="292"/>
      <c r="BC6" s="292"/>
      <c r="BD6" s="292"/>
      <c r="BE6" s="292"/>
    </row>
    <row r="7" spans="1:69" s="57" customFormat="1" x14ac:dyDescent="0.5">
      <c r="A7" s="293" t="s">
        <v>95</v>
      </c>
      <c r="B7" s="290" t="s">
        <v>29</v>
      </c>
      <c r="C7" s="295" t="s">
        <v>81</v>
      </c>
      <c r="D7" s="290" t="s">
        <v>30</v>
      </c>
      <c r="E7" s="290"/>
      <c r="F7" s="289">
        <v>20606</v>
      </c>
      <c r="G7" s="290"/>
      <c r="H7" s="290" t="s">
        <v>31</v>
      </c>
      <c r="I7" s="290"/>
      <c r="J7" s="289">
        <v>20636</v>
      </c>
      <c r="K7" s="290"/>
      <c r="L7" s="290" t="s">
        <v>9</v>
      </c>
      <c r="M7" s="290"/>
      <c r="N7" s="289">
        <v>20667</v>
      </c>
      <c r="O7" s="290"/>
      <c r="P7" s="290" t="s">
        <v>31</v>
      </c>
      <c r="Q7" s="290"/>
      <c r="R7" s="289">
        <v>20698</v>
      </c>
      <c r="S7" s="290"/>
      <c r="T7" s="290" t="s">
        <v>9</v>
      </c>
      <c r="U7" s="290"/>
      <c r="V7" s="289">
        <v>20728</v>
      </c>
      <c r="W7" s="290"/>
      <c r="X7" s="290" t="s">
        <v>31</v>
      </c>
      <c r="Y7" s="290"/>
      <c r="Z7" s="289">
        <v>20759</v>
      </c>
      <c r="AA7" s="290"/>
      <c r="AB7" s="290" t="s">
        <v>9</v>
      </c>
      <c r="AC7" s="290"/>
      <c r="AD7" s="289">
        <v>20789</v>
      </c>
      <c r="AE7" s="290"/>
      <c r="AF7" s="290" t="s">
        <v>31</v>
      </c>
      <c r="AG7" s="290"/>
      <c r="AH7" s="289">
        <v>20820</v>
      </c>
      <c r="AI7" s="290"/>
      <c r="AJ7" s="290" t="s">
        <v>9</v>
      </c>
      <c r="AK7" s="290"/>
      <c r="AL7" s="289">
        <v>20851</v>
      </c>
      <c r="AM7" s="290"/>
      <c r="AN7" s="290" t="s">
        <v>31</v>
      </c>
      <c r="AO7" s="290"/>
      <c r="AP7" s="289">
        <v>20879</v>
      </c>
      <c r="AQ7" s="290"/>
      <c r="AR7" s="290" t="s">
        <v>9</v>
      </c>
      <c r="AS7" s="290"/>
      <c r="AT7" s="289">
        <v>20910</v>
      </c>
      <c r="AU7" s="290"/>
      <c r="AV7" s="290" t="s">
        <v>31</v>
      </c>
      <c r="AW7" s="290"/>
      <c r="AX7" s="289">
        <v>20940</v>
      </c>
      <c r="AY7" s="290"/>
      <c r="AZ7" s="290" t="s">
        <v>31</v>
      </c>
      <c r="BA7" s="290"/>
      <c r="BB7" s="289" t="s">
        <v>32</v>
      </c>
      <c r="BC7" s="290"/>
      <c r="BD7" s="290" t="s">
        <v>33</v>
      </c>
      <c r="BE7" s="290"/>
      <c r="BF7" s="290" t="s">
        <v>34</v>
      </c>
      <c r="BG7" s="290"/>
      <c r="BH7" s="290"/>
      <c r="BI7" s="290"/>
      <c r="BJ7" s="290" t="s">
        <v>35</v>
      </c>
      <c r="BK7" s="290"/>
      <c r="BL7" s="290" t="s">
        <v>36</v>
      </c>
      <c r="BM7" s="290"/>
      <c r="BN7" s="290" t="s">
        <v>19</v>
      </c>
      <c r="BO7" s="290"/>
      <c r="BP7" s="290" t="s">
        <v>37</v>
      </c>
      <c r="BQ7" s="290"/>
    </row>
    <row r="8" spans="1:69" s="57" customFormat="1" x14ac:dyDescent="0.5">
      <c r="A8" s="294"/>
      <c r="B8" s="290"/>
      <c r="C8" s="296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</row>
    <row r="9" spans="1:69" s="57" customFormat="1" x14ac:dyDescent="0.5">
      <c r="A9" s="5" t="s">
        <v>96</v>
      </c>
      <c r="B9" s="290"/>
      <c r="C9" s="297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293" t="s">
        <v>146</v>
      </c>
      <c r="B4" s="300" t="s">
        <v>29</v>
      </c>
      <c r="C4" s="293" t="s">
        <v>95</v>
      </c>
      <c r="D4" s="290" t="s">
        <v>30</v>
      </c>
      <c r="E4" s="290"/>
      <c r="F4" s="289">
        <v>21336</v>
      </c>
      <c r="G4" s="290"/>
      <c r="H4" s="298" t="s">
        <v>9</v>
      </c>
      <c r="I4" s="298"/>
      <c r="J4" s="289">
        <v>21366</v>
      </c>
      <c r="K4" s="290"/>
      <c r="L4" s="298" t="s">
        <v>9</v>
      </c>
      <c r="M4" s="298"/>
      <c r="N4" s="289">
        <v>21397</v>
      </c>
      <c r="O4" s="290"/>
      <c r="P4" s="298" t="s">
        <v>9</v>
      </c>
      <c r="Q4" s="298"/>
      <c r="R4" s="289">
        <v>21428</v>
      </c>
      <c r="S4" s="290"/>
      <c r="T4" s="298" t="s">
        <v>9</v>
      </c>
      <c r="U4" s="298"/>
      <c r="V4" s="289">
        <v>21458</v>
      </c>
      <c r="W4" s="290"/>
      <c r="X4" s="298" t="s">
        <v>9</v>
      </c>
      <c r="Y4" s="298"/>
      <c r="Z4" s="289">
        <v>21489</v>
      </c>
      <c r="AA4" s="290"/>
      <c r="AB4" s="298" t="s">
        <v>9</v>
      </c>
      <c r="AC4" s="298"/>
      <c r="AD4" s="289">
        <v>21519</v>
      </c>
      <c r="AE4" s="290"/>
      <c r="AF4" s="298" t="s">
        <v>9</v>
      </c>
      <c r="AG4" s="298"/>
      <c r="AH4" s="289">
        <v>21550</v>
      </c>
      <c r="AI4" s="290"/>
      <c r="AJ4" s="298" t="s">
        <v>9</v>
      </c>
      <c r="AK4" s="298"/>
      <c r="AL4" s="289">
        <v>21581</v>
      </c>
      <c r="AM4" s="290"/>
      <c r="AN4" s="298" t="s">
        <v>9</v>
      </c>
      <c r="AO4" s="298"/>
      <c r="AP4" s="289">
        <v>21607</v>
      </c>
      <c r="AQ4" s="290"/>
      <c r="AR4" s="298" t="s">
        <v>9</v>
      </c>
      <c r="AS4" s="298"/>
      <c r="AT4" s="289">
        <v>240784</v>
      </c>
      <c r="AU4" s="290"/>
      <c r="AV4" s="290" t="s">
        <v>31</v>
      </c>
      <c r="AW4" s="290"/>
      <c r="AX4" s="289">
        <v>21670</v>
      </c>
      <c r="AY4" s="290"/>
      <c r="AZ4" s="290" t="s">
        <v>31</v>
      </c>
      <c r="BA4" s="290"/>
      <c r="BB4" s="289" t="s">
        <v>32</v>
      </c>
      <c r="BC4" s="290"/>
      <c r="BD4" s="290" t="s">
        <v>33</v>
      </c>
      <c r="BE4" s="290"/>
      <c r="BF4" s="290" t="s">
        <v>34</v>
      </c>
      <c r="BG4" s="290"/>
      <c r="BH4" s="290"/>
      <c r="BI4" s="290"/>
      <c r="BJ4" s="290" t="s">
        <v>35</v>
      </c>
      <c r="BK4" s="290"/>
      <c r="BL4" s="290" t="s">
        <v>36</v>
      </c>
      <c r="BM4" s="290"/>
      <c r="BN4" s="290" t="s">
        <v>19</v>
      </c>
      <c r="BO4" s="290"/>
      <c r="BP4" s="290" t="s">
        <v>37</v>
      </c>
      <c r="BQ4" s="290"/>
    </row>
    <row r="5" spans="1:69" s="57" customFormat="1" x14ac:dyDescent="0.5">
      <c r="A5" s="294"/>
      <c r="B5" s="300"/>
      <c r="C5" s="294"/>
      <c r="D5" s="290"/>
      <c r="E5" s="290"/>
      <c r="F5" s="290"/>
      <c r="G5" s="290"/>
      <c r="H5" s="298"/>
      <c r="I5" s="298"/>
      <c r="J5" s="290"/>
      <c r="K5" s="290"/>
      <c r="L5" s="298"/>
      <c r="M5" s="298"/>
      <c r="N5" s="290"/>
      <c r="O5" s="290"/>
      <c r="P5" s="298"/>
      <c r="Q5" s="298"/>
      <c r="R5" s="290"/>
      <c r="S5" s="290"/>
      <c r="T5" s="298"/>
      <c r="U5" s="298"/>
      <c r="V5" s="290"/>
      <c r="W5" s="290"/>
      <c r="X5" s="298"/>
      <c r="Y5" s="298"/>
      <c r="Z5" s="290"/>
      <c r="AA5" s="290"/>
      <c r="AB5" s="298"/>
      <c r="AC5" s="298"/>
      <c r="AD5" s="290"/>
      <c r="AE5" s="290"/>
      <c r="AF5" s="298"/>
      <c r="AG5" s="298"/>
      <c r="AH5" s="290"/>
      <c r="AI5" s="290"/>
      <c r="AJ5" s="298"/>
      <c r="AK5" s="298"/>
      <c r="AL5" s="290"/>
      <c r="AM5" s="290"/>
      <c r="AN5" s="298"/>
      <c r="AO5" s="298"/>
      <c r="AP5" s="290"/>
      <c r="AQ5" s="290"/>
      <c r="AR5" s="298"/>
      <c r="AS5" s="298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  <c r="BF5" s="290"/>
      <c r="BG5" s="290"/>
      <c r="BH5" s="290"/>
      <c r="BI5" s="290"/>
      <c r="BJ5" s="290"/>
      <c r="BK5" s="290"/>
      <c r="BL5" s="290"/>
      <c r="BM5" s="290"/>
      <c r="BN5" s="290"/>
      <c r="BO5" s="290"/>
      <c r="BP5" s="290"/>
      <c r="BQ5" s="290"/>
    </row>
    <row r="6" spans="1:69" s="57" customFormat="1" x14ac:dyDescent="0.5">
      <c r="A6" s="5" t="s">
        <v>147</v>
      </c>
      <c r="B6" s="300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299"/>
      <c r="AR103" s="299"/>
      <c r="AS103" s="299"/>
      <c r="AT103" s="299" t="s">
        <v>158</v>
      </c>
      <c r="AU103" s="299"/>
      <c r="AV103" s="299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299"/>
      <c r="AR104" s="299"/>
      <c r="AS104" s="299"/>
      <c r="AT104" s="299" t="s">
        <v>159</v>
      </c>
      <c r="AU104" s="299"/>
      <c r="AV104" s="299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299" t="s">
        <v>156</v>
      </c>
      <c r="AU105" s="299"/>
      <c r="AV105" s="299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294" t="s">
        <v>203</v>
      </c>
      <c r="B4" s="300" t="s">
        <v>29</v>
      </c>
      <c r="C4" s="293" t="s">
        <v>95</v>
      </c>
      <c r="D4" s="290" t="s">
        <v>30</v>
      </c>
      <c r="E4" s="290"/>
      <c r="F4" s="301">
        <v>21336</v>
      </c>
      <c r="G4" s="301"/>
      <c r="H4" s="290" t="s">
        <v>9</v>
      </c>
      <c r="I4" s="290"/>
      <c r="J4" s="301">
        <v>21366</v>
      </c>
      <c r="K4" s="301"/>
      <c r="L4" s="290" t="s">
        <v>9</v>
      </c>
      <c r="M4" s="290"/>
      <c r="N4" s="301">
        <v>21397</v>
      </c>
      <c r="O4" s="301"/>
      <c r="P4" s="290" t="s">
        <v>9</v>
      </c>
      <c r="Q4" s="290"/>
      <c r="R4" s="301">
        <v>21428</v>
      </c>
      <c r="S4" s="301"/>
      <c r="T4" s="290" t="s">
        <v>9</v>
      </c>
      <c r="U4" s="290"/>
      <c r="V4" s="301">
        <v>21458</v>
      </c>
      <c r="W4" s="301"/>
      <c r="X4" s="290" t="s">
        <v>9</v>
      </c>
      <c r="Y4" s="290"/>
      <c r="Z4" s="301">
        <v>21489</v>
      </c>
      <c r="AA4" s="301"/>
      <c r="AB4" s="290" t="s">
        <v>9</v>
      </c>
      <c r="AC4" s="290"/>
      <c r="AD4" s="301">
        <v>21519</v>
      </c>
      <c r="AE4" s="301"/>
      <c r="AF4" s="290" t="s">
        <v>9</v>
      </c>
      <c r="AG4" s="290"/>
      <c r="AH4" s="301">
        <v>21550</v>
      </c>
      <c r="AI4" s="301"/>
      <c r="AJ4" s="290" t="s">
        <v>9</v>
      </c>
      <c r="AK4" s="290"/>
      <c r="AL4" s="301">
        <v>21581</v>
      </c>
      <c r="AM4" s="301"/>
      <c r="AN4" s="290" t="s">
        <v>9</v>
      </c>
      <c r="AO4" s="290"/>
      <c r="AP4" s="301">
        <v>21607</v>
      </c>
      <c r="AQ4" s="301"/>
      <c r="AR4" s="290" t="s">
        <v>9</v>
      </c>
      <c r="AS4" s="290"/>
      <c r="AT4" s="301">
        <v>240784</v>
      </c>
      <c r="AU4" s="301"/>
      <c r="AV4" s="290" t="s">
        <v>9</v>
      </c>
      <c r="AW4" s="290"/>
      <c r="AX4" s="301">
        <v>21670</v>
      </c>
      <c r="AY4" s="301"/>
      <c r="AZ4" s="306" t="s">
        <v>205</v>
      </c>
      <c r="BA4" s="306"/>
      <c r="BB4" s="301">
        <v>21701</v>
      </c>
      <c r="BC4" s="298"/>
      <c r="BD4" s="290" t="s">
        <v>31</v>
      </c>
      <c r="BE4" s="290"/>
      <c r="BF4" s="301">
        <v>21728</v>
      </c>
      <c r="BG4" s="298"/>
      <c r="BH4" s="290" t="s">
        <v>31</v>
      </c>
      <c r="BI4" s="290"/>
      <c r="BJ4" s="301">
        <v>21751</v>
      </c>
      <c r="BK4" s="298"/>
      <c r="BL4" s="290" t="s">
        <v>31</v>
      </c>
      <c r="BM4" s="290"/>
      <c r="BN4" s="301">
        <v>21787</v>
      </c>
      <c r="BO4" s="298"/>
      <c r="BP4" s="290" t="s">
        <v>172</v>
      </c>
      <c r="BQ4" s="290"/>
      <c r="BR4" s="301">
        <v>21823</v>
      </c>
      <c r="BS4" s="298"/>
      <c r="BT4" s="290" t="s">
        <v>172</v>
      </c>
      <c r="BU4" s="290"/>
      <c r="BV4" s="301">
        <v>21848</v>
      </c>
      <c r="BW4" s="298"/>
      <c r="BX4" s="290" t="s">
        <v>172</v>
      </c>
      <c r="BY4" s="290"/>
      <c r="BZ4" s="301">
        <v>21879</v>
      </c>
      <c r="CA4" s="298"/>
      <c r="CB4" s="290" t="s">
        <v>172</v>
      </c>
      <c r="CC4" s="290"/>
      <c r="CD4" s="301">
        <v>21914</v>
      </c>
      <c r="CE4" s="298"/>
      <c r="CF4" s="290" t="s">
        <v>172</v>
      </c>
      <c r="CG4" s="290"/>
      <c r="CH4" s="301">
        <v>21940</v>
      </c>
      <c r="CI4" s="298"/>
      <c r="CJ4" s="290" t="s">
        <v>172</v>
      </c>
      <c r="CK4" s="290"/>
      <c r="CL4" s="301">
        <v>21974</v>
      </c>
      <c r="CM4" s="298"/>
      <c r="CN4" s="290" t="s">
        <v>172</v>
      </c>
      <c r="CO4" s="290"/>
      <c r="CP4" s="301">
        <v>22006</v>
      </c>
      <c r="CQ4" s="298"/>
      <c r="CR4" s="302" t="s">
        <v>172</v>
      </c>
      <c r="CS4" s="303"/>
      <c r="CT4" s="301">
        <v>22032</v>
      </c>
      <c r="CU4" s="298"/>
      <c r="CV4" s="302" t="s">
        <v>172</v>
      </c>
      <c r="CW4" s="303"/>
    </row>
    <row r="5" spans="1:101" s="57" customFormat="1" ht="18.75" customHeight="1" x14ac:dyDescent="0.5">
      <c r="A5" s="307"/>
      <c r="B5" s="300"/>
      <c r="C5" s="293"/>
      <c r="D5" s="290"/>
      <c r="E5" s="290"/>
      <c r="F5" s="301"/>
      <c r="G5" s="301"/>
      <c r="H5" s="290"/>
      <c r="I5" s="290"/>
      <c r="J5" s="301"/>
      <c r="K5" s="301"/>
      <c r="L5" s="290"/>
      <c r="M5" s="290"/>
      <c r="N5" s="301"/>
      <c r="O5" s="301"/>
      <c r="P5" s="290"/>
      <c r="Q5" s="290"/>
      <c r="R5" s="301"/>
      <c r="S5" s="301"/>
      <c r="T5" s="290"/>
      <c r="U5" s="290"/>
      <c r="V5" s="301"/>
      <c r="W5" s="301"/>
      <c r="X5" s="290"/>
      <c r="Y5" s="290"/>
      <c r="Z5" s="301"/>
      <c r="AA5" s="301"/>
      <c r="AB5" s="290"/>
      <c r="AC5" s="290"/>
      <c r="AD5" s="301"/>
      <c r="AE5" s="301"/>
      <c r="AF5" s="290"/>
      <c r="AG5" s="290"/>
      <c r="AH5" s="301"/>
      <c r="AI5" s="301"/>
      <c r="AJ5" s="290"/>
      <c r="AK5" s="290"/>
      <c r="AL5" s="301"/>
      <c r="AM5" s="301"/>
      <c r="AN5" s="290"/>
      <c r="AO5" s="290"/>
      <c r="AP5" s="301"/>
      <c r="AQ5" s="301"/>
      <c r="AR5" s="290"/>
      <c r="AS5" s="290"/>
      <c r="AT5" s="301"/>
      <c r="AU5" s="301"/>
      <c r="AV5" s="290"/>
      <c r="AW5" s="290"/>
      <c r="AX5" s="301"/>
      <c r="AY5" s="301"/>
      <c r="AZ5" s="306"/>
      <c r="BA5" s="306"/>
      <c r="BB5" s="298"/>
      <c r="BC5" s="298"/>
      <c r="BD5" s="290"/>
      <c r="BE5" s="290"/>
      <c r="BF5" s="298"/>
      <c r="BG5" s="298"/>
      <c r="BH5" s="290"/>
      <c r="BI5" s="290"/>
      <c r="BJ5" s="298"/>
      <c r="BK5" s="298"/>
      <c r="BL5" s="290"/>
      <c r="BM5" s="290"/>
      <c r="BN5" s="298"/>
      <c r="BO5" s="298"/>
      <c r="BP5" s="290"/>
      <c r="BQ5" s="290"/>
      <c r="BR5" s="298"/>
      <c r="BS5" s="298"/>
      <c r="BT5" s="290"/>
      <c r="BU5" s="290"/>
      <c r="BV5" s="298"/>
      <c r="BW5" s="298"/>
      <c r="BX5" s="290"/>
      <c r="BY5" s="290"/>
      <c r="BZ5" s="298"/>
      <c r="CA5" s="298"/>
      <c r="CB5" s="290"/>
      <c r="CC5" s="290"/>
      <c r="CD5" s="298"/>
      <c r="CE5" s="298"/>
      <c r="CF5" s="290"/>
      <c r="CG5" s="290"/>
      <c r="CH5" s="298"/>
      <c r="CI5" s="298"/>
      <c r="CJ5" s="290"/>
      <c r="CK5" s="290"/>
      <c r="CL5" s="298"/>
      <c r="CM5" s="298"/>
      <c r="CN5" s="290"/>
      <c r="CO5" s="290"/>
      <c r="CP5" s="298"/>
      <c r="CQ5" s="298"/>
      <c r="CR5" s="304"/>
      <c r="CS5" s="305"/>
      <c r="CT5" s="298"/>
      <c r="CU5" s="298"/>
      <c r="CV5" s="304"/>
      <c r="CW5" s="305"/>
    </row>
    <row r="6" spans="1:101" s="57" customFormat="1" x14ac:dyDescent="0.5">
      <c r="A6" s="308"/>
      <c r="B6" s="300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294" t="s">
        <v>203</v>
      </c>
      <c r="B4" s="300" t="s">
        <v>29</v>
      </c>
      <c r="C4" s="293" t="s">
        <v>95</v>
      </c>
      <c r="D4" s="309" t="s">
        <v>208</v>
      </c>
      <c r="E4" s="310"/>
      <c r="F4" s="301">
        <v>22061</v>
      </c>
      <c r="G4" s="298"/>
      <c r="H4" s="290" t="s">
        <v>172</v>
      </c>
      <c r="I4" s="290"/>
      <c r="J4" s="301">
        <v>22093</v>
      </c>
      <c r="K4" s="298"/>
      <c r="L4" s="290" t="s">
        <v>172</v>
      </c>
      <c r="M4" s="290"/>
      <c r="N4" s="301">
        <v>22128</v>
      </c>
      <c r="O4" s="298"/>
      <c r="P4" s="290" t="s">
        <v>172</v>
      </c>
      <c r="Q4" s="290"/>
      <c r="R4" s="301">
        <v>22159</v>
      </c>
      <c r="S4" s="298"/>
      <c r="T4" s="290" t="s">
        <v>172</v>
      </c>
      <c r="U4" s="290"/>
      <c r="V4" s="301">
        <v>22184</v>
      </c>
      <c r="W4" s="298"/>
      <c r="X4" s="290" t="s">
        <v>172</v>
      </c>
      <c r="Y4" s="290"/>
      <c r="Z4" s="301">
        <v>22220</v>
      </c>
      <c r="AA4" s="298"/>
      <c r="AB4" s="290" t="s">
        <v>172</v>
      </c>
      <c r="AC4" s="290"/>
      <c r="AD4" s="301">
        <v>22250</v>
      </c>
      <c r="AE4" s="298"/>
      <c r="AF4" s="290" t="s">
        <v>172</v>
      </c>
      <c r="AG4" s="290"/>
      <c r="AH4" s="301">
        <v>22281</v>
      </c>
      <c r="AI4" s="298"/>
      <c r="AJ4" s="290" t="s">
        <v>172</v>
      </c>
      <c r="AK4" s="290"/>
      <c r="AL4" s="301">
        <v>22312</v>
      </c>
      <c r="AM4" s="298"/>
      <c r="AN4" s="302" t="s">
        <v>172</v>
      </c>
      <c r="AO4" s="303"/>
      <c r="AP4" s="301">
        <v>22340</v>
      </c>
      <c r="AQ4" s="298"/>
      <c r="AR4" s="302" t="s">
        <v>172</v>
      </c>
      <c r="AS4" s="303"/>
      <c r="AT4" s="301">
        <v>22366</v>
      </c>
      <c r="AU4" s="298"/>
      <c r="AV4" s="302" t="s">
        <v>207</v>
      </c>
      <c r="AW4" s="303"/>
      <c r="AX4" s="301">
        <v>22401</v>
      </c>
      <c r="AY4" s="298"/>
      <c r="AZ4" s="302" t="s">
        <v>234</v>
      </c>
      <c r="BA4" s="303"/>
      <c r="BB4" s="317" t="s">
        <v>228</v>
      </c>
      <c r="BC4" s="318"/>
      <c r="BD4" s="313" t="s">
        <v>229</v>
      </c>
      <c r="BE4" s="314"/>
    </row>
    <row r="5" spans="1:57" x14ac:dyDescent="0.2">
      <c r="A5" s="307"/>
      <c r="B5" s="300"/>
      <c r="C5" s="293"/>
      <c r="D5" s="311" t="s">
        <v>209</v>
      </c>
      <c r="E5" s="312"/>
      <c r="F5" s="298"/>
      <c r="G5" s="298"/>
      <c r="H5" s="290"/>
      <c r="I5" s="290"/>
      <c r="J5" s="298"/>
      <c r="K5" s="298"/>
      <c r="L5" s="290"/>
      <c r="M5" s="290"/>
      <c r="N5" s="298"/>
      <c r="O5" s="298"/>
      <c r="P5" s="290"/>
      <c r="Q5" s="290"/>
      <c r="R5" s="298"/>
      <c r="S5" s="298"/>
      <c r="T5" s="290"/>
      <c r="U5" s="290"/>
      <c r="V5" s="298"/>
      <c r="W5" s="298"/>
      <c r="X5" s="290"/>
      <c r="Y5" s="290"/>
      <c r="Z5" s="298"/>
      <c r="AA5" s="298"/>
      <c r="AB5" s="290"/>
      <c r="AC5" s="290"/>
      <c r="AD5" s="298"/>
      <c r="AE5" s="298"/>
      <c r="AF5" s="290"/>
      <c r="AG5" s="290"/>
      <c r="AH5" s="298"/>
      <c r="AI5" s="298"/>
      <c r="AJ5" s="290"/>
      <c r="AK5" s="290"/>
      <c r="AL5" s="298"/>
      <c r="AM5" s="298"/>
      <c r="AN5" s="304"/>
      <c r="AO5" s="305"/>
      <c r="AP5" s="298"/>
      <c r="AQ5" s="298"/>
      <c r="AR5" s="304"/>
      <c r="AS5" s="305"/>
      <c r="AT5" s="298"/>
      <c r="AU5" s="298"/>
      <c r="AV5" s="304"/>
      <c r="AW5" s="305"/>
      <c r="AX5" s="298"/>
      <c r="AY5" s="298"/>
      <c r="AZ5" s="304"/>
      <c r="BA5" s="305"/>
      <c r="BB5" s="319"/>
      <c r="BC5" s="320"/>
      <c r="BD5" s="315"/>
      <c r="BE5" s="316"/>
    </row>
    <row r="6" spans="1:57" x14ac:dyDescent="0.5">
      <c r="A6" s="308"/>
      <c r="B6" s="300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148"/>
  <sheetViews>
    <sheetView tabSelected="1" view="pageBreakPreview" zoomScale="90" zoomScaleNormal="80" zoomScaleSheetLayoutView="90" workbookViewId="0">
      <pane xSplit="3" ySplit="7" topLeftCell="D89" activePane="bottomRight" state="frozen"/>
      <selection pane="topRight" activeCell="D1" sqref="D1"/>
      <selection pane="bottomLeft" activeCell="A8" sqref="A8"/>
      <selection pane="bottomRight" activeCell="D101" sqref="D101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8.42578125" style="2" customWidth="1"/>
    <col min="4" max="5" width="13.7109375" style="139" customWidth="1"/>
    <col min="6" max="6" width="13.140625" style="2" hidden="1" customWidth="1"/>
    <col min="7" max="7" width="13.42578125" style="2" hidden="1" customWidth="1"/>
    <col min="8" max="17" width="13.7109375" style="2" hidden="1" customWidth="1"/>
    <col min="18" max="18" width="11.7109375" style="2" hidden="1" customWidth="1"/>
    <col min="19" max="19" width="11.42578125" style="2" hidden="1" customWidth="1"/>
    <col min="20" max="21" width="13.7109375" style="2" hidden="1" customWidth="1"/>
    <col min="22" max="22" width="11.7109375" style="2" hidden="1" customWidth="1"/>
    <col min="23" max="23" width="11.42578125" style="2" hidden="1" customWidth="1"/>
    <col min="24" max="25" width="13.7109375" style="2" hidden="1" customWidth="1"/>
    <col min="26" max="26" width="11.7109375" style="2" hidden="1" customWidth="1"/>
    <col min="27" max="27" width="11.42578125" style="2" hidden="1" customWidth="1"/>
    <col min="28" max="29" width="13.7109375" style="2" hidden="1" customWidth="1"/>
    <col min="30" max="30" width="12" style="2" hidden="1" customWidth="1"/>
    <col min="31" max="31" width="11.5703125" style="2" hidden="1" customWidth="1"/>
    <col min="32" max="33" width="13.7109375" style="2" hidden="1" customWidth="1"/>
    <col min="34" max="34" width="11.7109375" style="2" hidden="1" customWidth="1"/>
    <col min="35" max="35" width="11.42578125" style="2" hidden="1" customWidth="1"/>
    <col min="36" max="37" width="13.7109375" style="2" hidden="1" customWidth="1"/>
    <col min="38" max="38" width="11.7109375" style="139" hidden="1" customWidth="1"/>
    <col min="39" max="39" width="11.42578125" style="139" hidden="1" customWidth="1"/>
    <col min="40" max="41" width="13.7109375" style="2" hidden="1" customWidth="1"/>
    <col min="42" max="42" width="11.7109375" style="139" hidden="1" customWidth="1"/>
    <col min="43" max="43" width="11.42578125" style="139" hidden="1" customWidth="1"/>
    <col min="44" max="45" width="13.7109375" style="2" hidden="1" customWidth="1"/>
    <col min="46" max="46" width="11.7109375" style="139" hidden="1" customWidth="1"/>
    <col min="47" max="47" width="11.42578125" style="139" hidden="1" customWidth="1"/>
    <col min="48" max="49" width="13.7109375" style="2" hidden="1" customWidth="1"/>
    <col min="50" max="51" width="12.5703125" style="139" hidden="1" customWidth="1"/>
    <col min="52" max="53" width="13.7109375" style="2" hidden="1" customWidth="1"/>
    <col min="54" max="55" width="12.5703125" style="139" hidden="1" customWidth="1"/>
    <col min="56" max="57" width="13.7109375" style="2" hidden="1" customWidth="1"/>
    <col min="58" max="59" width="12.5703125" style="139" hidden="1" customWidth="1"/>
    <col min="60" max="61" width="13.7109375" style="2" customWidth="1"/>
    <col min="62" max="63" width="12.5703125" style="139" customWidth="1"/>
    <col min="64" max="65" width="13.7109375" style="2" customWidth="1"/>
    <col min="66" max="66" width="13.85546875" style="248" hidden="1" customWidth="1"/>
    <col min="67" max="67" width="14.28515625" style="248" hidden="1" customWidth="1"/>
    <col min="68" max="70" width="9.140625" style="249" customWidth="1"/>
    <col min="71" max="16384" width="9.140625" style="249"/>
  </cols>
  <sheetData>
    <row r="1" spans="1:67" x14ac:dyDescent="0.55000000000000004">
      <c r="A1" s="111" t="s">
        <v>166</v>
      </c>
      <c r="B1" s="111"/>
      <c r="C1" s="111"/>
      <c r="D1" s="220"/>
      <c r="E1" s="220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220"/>
      <c r="AM1" s="220"/>
      <c r="AN1" s="111"/>
      <c r="AO1" s="111"/>
      <c r="AP1" s="220"/>
      <c r="AQ1" s="220"/>
      <c r="AR1" s="111"/>
      <c r="AS1" s="111"/>
      <c r="AT1" s="220"/>
      <c r="AU1" s="220"/>
      <c r="AV1" s="111"/>
      <c r="AW1" s="111"/>
      <c r="AX1" s="220"/>
      <c r="AY1" s="220"/>
      <c r="AZ1" s="111"/>
      <c r="BA1" s="111"/>
      <c r="BB1" s="220"/>
      <c r="BC1" s="220"/>
      <c r="BD1" s="111"/>
      <c r="BE1" s="111"/>
      <c r="BF1" s="220"/>
      <c r="BG1" s="220"/>
      <c r="BH1" s="111"/>
      <c r="BI1" s="111"/>
      <c r="BJ1" s="220"/>
      <c r="BK1" s="220"/>
      <c r="BL1" s="111"/>
      <c r="BM1" s="111"/>
    </row>
    <row r="2" spans="1:67" x14ac:dyDescent="0.55000000000000004">
      <c r="A2" s="111" t="s">
        <v>289</v>
      </c>
      <c r="B2" s="111"/>
      <c r="C2" s="111"/>
      <c r="D2" s="220"/>
      <c r="E2" s="220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220"/>
      <c r="AM2" s="220"/>
      <c r="AN2" s="111"/>
      <c r="AO2" s="111"/>
      <c r="AP2" s="220"/>
      <c r="AQ2" s="220"/>
      <c r="AR2" s="111"/>
      <c r="AS2" s="111"/>
      <c r="AT2" s="220"/>
      <c r="AU2" s="220"/>
      <c r="AV2" s="111"/>
      <c r="AW2" s="111"/>
      <c r="AX2" s="220"/>
      <c r="AY2" s="220"/>
      <c r="AZ2" s="111"/>
      <c r="BA2" s="111"/>
      <c r="BB2" s="220"/>
      <c r="BC2" s="220"/>
      <c r="BD2" s="111"/>
      <c r="BE2" s="111"/>
      <c r="BF2" s="220"/>
      <c r="BG2" s="220"/>
      <c r="BH2" s="111"/>
      <c r="BI2" s="111"/>
      <c r="BJ2" s="220"/>
      <c r="BK2" s="220"/>
      <c r="BL2" s="111"/>
      <c r="BM2" s="111"/>
    </row>
    <row r="3" spans="1:67" ht="24" customHeight="1" x14ac:dyDescent="0.5">
      <c r="A3" s="4" t="s">
        <v>288</v>
      </c>
      <c r="B3" s="215"/>
      <c r="C3" s="215"/>
      <c r="D3" s="221"/>
      <c r="E3" s="221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21"/>
      <c r="AM3" s="221"/>
      <c r="AN3" s="215"/>
      <c r="AO3" s="215"/>
      <c r="AP3" s="221"/>
      <c r="AQ3" s="221"/>
      <c r="AR3" s="215"/>
      <c r="AS3" s="215"/>
      <c r="AT3" s="221"/>
      <c r="AU3" s="221"/>
      <c r="AV3" s="215"/>
      <c r="AW3" s="215"/>
      <c r="AX3" s="221"/>
      <c r="AY3" s="221"/>
      <c r="AZ3" s="215"/>
      <c r="BA3" s="215"/>
      <c r="BB3" s="221"/>
      <c r="BC3" s="221"/>
      <c r="BD3" s="215"/>
      <c r="BE3" s="215"/>
      <c r="BF3" s="221"/>
      <c r="BG3" s="221"/>
      <c r="BH3" s="215"/>
      <c r="BI3" s="215"/>
      <c r="BJ3" s="221"/>
      <c r="BK3" s="221"/>
      <c r="BL3" s="215"/>
      <c r="BM3" s="215"/>
      <c r="BN3" s="215"/>
      <c r="BO3" s="215"/>
    </row>
    <row r="4" spans="1:67" ht="21.75" customHeight="1" x14ac:dyDescent="0.55000000000000004">
      <c r="A4" s="294" t="s">
        <v>203</v>
      </c>
      <c r="B4" s="300" t="s">
        <v>29</v>
      </c>
      <c r="C4" s="293" t="s">
        <v>95</v>
      </c>
      <c r="D4" s="327" t="s">
        <v>208</v>
      </c>
      <c r="E4" s="328"/>
      <c r="F4" s="289">
        <v>23893</v>
      </c>
      <c r="G4" s="290"/>
      <c r="H4" s="302" t="s">
        <v>172</v>
      </c>
      <c r="I4" s="303"/>
      <c r="J4" s="289">
        <v>23923</v>
      </c>
      <c r="K4" s="290"/>
      <c r="L4" s="302" t="s">
        <v>172</v>
      </c>
      <c r="M4" s="303"/>
      <c r="N4" s="289">
        <v>23954</v>
      </c>
      <c r="O4" s="290"/>
      <c r="P4" s="302" t="s">
        <v>172</v>
      </c>
      <c r="Q4" s="303"/>
      <c r="R4" s="289">
        <v>23985</v>
      </c>
      <c r="S4" s="290"/>
      <c r="T4" s="302" t="s">
        <v>172</v>
      </c>
      <c r="U4" s="303"/>
      <c r="V4" s="289">
        <v>24015</v>
      </c>
      <c r="W4" s="290"/>
      <c r="X4" s="302" t="s">
        <v>172</v>
      </c>
      <c r="Y4" s="303"/>
      <c r="Z4" s="289">
        <v>24046</v>
      </c>
      <c r="AA4" s="290"/>
      <c r="AB4" s="302" t="s">
        <v>172</v>
      </c>
      <c r="AC4" s="303"/>
      <c r="AD4" s="289">
        <v>24076</v>
      </c>
      <c r="AE4" s="290"/>
      <c r="AF4" s="302" t="s">
        <v>172</v>
      </c>
      <c r="AG4" s="303"/>
      <c r="AH4" s="289">
        <v>24107</v>
      </c>
      <c r="AI4" s="290"/>
      <c r="AJ4" s="302" t="s">
        <v>172</v>
      </c>
      <c r="AK4" s="303"/>
      <c r="AL4" s="321">
        <v>24138</v>
      </c>
      <c r="AM4" s="322"/>
      <c r="AN4" s="302" t="s">
        <v>172</v>
      </c>
      <c r="AO4" s="303"/>
      <c r="AP4" s="321">
        <v>24166</v>
      </c>
      <c r="AQ4" s="322"/>
      <c r="AR4" s="302" t="s">
        <v>172</v>
      </c>
      <c r="AS4" s="303"/>
      <c r="AT4" s="321">
        <v>24197</v>
      </c>
      <c r="AU4" s="322"/>
      <c r="AV4" s="302" t="s">
        <v>172</v>
      </c>
      <c r="AW4" s="303"/>
      <c r="AX4" s="321">
        <v>24227</v>
      </c>
      <c r="AY4" s="322"/>
      <c r="AZ4" s="302" t="s">
        <v>172</v>
      </c>
      <c r="BA4" s="303"/>
      <c r="BB4" s="321">
        <v>24258</v>
      </c>
      <c r="BC4" s="322"/>
      <c r="BD4" s="302" t="s">
        <v>207</v>
      </c>
      <c r="BE4" s="303"/>
      <c r="BF4" s="321">
        <v>24288</v>
      </c>
      <c r="BG4" s="322"/>
      <c r="BH4" s="302" t="s">
        <v>207</v>
      </c>
      <c r="BI4" s="303"/>
      <c r="BJ4" s="321">
        <v>24319</v>
      </c>
      <c r="BK4" s="322"/>
      <c r="BL4" s="302" t="s">
        <v>207</v>
      </c>
      <c r="BM4" s="303"/>
      <c r="BN4" s="323" t="s">
        <v>244</v>
      </c>
      <c r="BO4" s="324"/>
    </row>
    <row r="5" spans="1:67" ht="21.75" customHeight="1" x14ac:dyDescent="0.55000000000000004">
      <c r="A5" s="307"/>
      <c r="B5" s="300"/>
      <c r="C5" s="293"/>
      <c r="D5" s="329">
        <v>243008</v>
      </c>
      <c r="E5" s="330"/>
      <c r="F5" s="290"/>
      <c r="G5" s="290"/>
      <c r="H5" s="304"/>
      <c r="I5" s="305"/>
      <c r="J5" s="290"/>
      <c r="K5" s="290"/>
      <c r="L5" s="304"/>
      <c r="M5" s="305"/>
      <c r="N5" s="290"/>
      <c r="O5" s="290"/>
      <c r="P5" s="304"/>
      <c r="Q5" s="305"/>
      <c r="R5" s="290"/>
      <c r="S5" s="290"/>
      <c r="T5" s="304"/>
      <c r="U5" s="305"/>
      <c r="V5" s="290"/>
      <c r="W5" s="290"/>
      <c r="X5" s="304"/>
      <c r="Y5" s="305"/>
      <c r="Z5" s="290"/>
      <c r="AA5" s="290"/>
      <c r="AB5" s="304"/>
      <c r="AC5" s="305"/>
      <c r="AD5" s="290"/>
      <c r="AE5" s="290"/>
      <c r="AF5" s="304"/>
      <c r="AG5" s="305"/>
      <c r="AH5" s="290"/>
      <c r="AI5" s="290"/>
      <c r="AJ5" s="304"/>
      <c r="AK5" s="305"/>
      <c r="AL5" s="322"/>
      <c r="AM5" s="322"/>
      <c r="AN5" s="304"/>
      <c r="AO5" s="305"/>
      <c r="AP5" s="322"/>
      <c r="AQ5" s="322"/>
      <c r="AR5" s="304"/>
      <c r="AS5" s="305"/>
      <c r="AT5" s="322"/>
      <c r="AU5" s="322"/>
      <c r="AV5" s="304"/>
      <c r="AW5" s="305"/>
      <c r="AX5" s="322"/>
      <c r="AY5" s="322"/>
      <c r="AZ5" s="304"/>
      <c r="BA5" s="305"/>
      <c r="BB5" s="322"/>
      <c r="BC5" s="322"/>
      <c r="BD5" s="304"/>
      <c r="BE5" s="305"/>
      <c r="BF5" s="322"/>
      <c r="BG5" s="322"/>
      <c r="BH5" s="304"/>
      <c r="BI5" s="305"/>
      <c r="BJ5" s="322"/>
      <c r="BK5" s="322"/>
      <c r="BL5" s="304"/>
      <c r="BM5" s="305"/>
      <c r="BN5" s="325" t="s">
        <v>286</v>
      </c>
      <c r="BO5" s="326"/>
    </row>
    <row r="6" spans="1:67" x14ac:dyDescent="0.55000000000000004">
      <c r="A6" s="308"/>
      <c r="B6" s="300"/>
      <c r="C6" s="228" t="s">
        <v>96</v>
      </c>
      <c r="D6" s="222" t="s">
        <v>38</v>
      </c>
      <c r="E6" s="222" t="s">
        <v>39</v>
      </c>
      <c r="F6" s="58" t="s">
        <v>38</v>
      </c>
      <c r="G6" s="58" t="s">
        <v>39</v>
      </c>
      <c r="H6" s="58" t="s">
        <v>38</v>
      </c>
      <c r="I6" s="58" t="s">
        <v>39</v>
      </c>
      <c r="J6" s="58" t="s">
        <v>38</v>
      </c>
      <c r="K6" s="58" t="s">
        <v>39</v>
      </c>
      <c r="L6" s="58" t="s">
        <v>38</v>
      </c>
      <c r="M6" s="58" t="s">
        <v>39</v>
      </c>
      <c r="N6" s="58" t="s">
        <v>38</v>
      </c>
      <c r="O6" s="58" t="s">
        <v>39</v>
      </c>
      <c r="P6" s="58" t="s">
        <v>38</v>
      </c>
      <c r="Q6" s="58" t="s">
        <v>39</v>
      </c>
      <c r="R6" s="58" t="s">
        <v>38</v>
      </c>
      <c r="S6" s="58" t="s">
        <v>39</v>
      </c>
      <c r="T6" s="58" t="s">
        <v>38</v>
      </c>
      <c r="U6" s="58" t="s">
        <v>39</v>
      </c>
      <c r="V6" s="58" t="s">
        <v>38</v>
      </c>
      <c r="W6" s="58" t="s">
        <v>39</v>
      </c>
      <c r="X6" s="58" t="s">
        <v>38</v>
      </c>
      <c r="Y6" s="58" t="s">
        <v>39</v>
      </c>
      <c r="Z6" s="58" t="s">
        <v>38</v>
      </c>
      <c r="AA6" s="58" t="s">
        <v>39</v>
      </c>
      <c r="AB6" s="58" t="s">
        <v>38</v>
      </c>
      <c r="AC6" s="58" t="s">
        <v>39</v>
      </c>
      <c r="AD6" s="58" t="s">
        <v>38</v>
      </c>
      <c r="AE6" s="58" t="s">
        <v>39</v>
      </c>
      <c r="AF6" s="58" t="s">
        <v>38</v>
      </c>
      <c r="AG6" s="58" t="s">
        <v>39</v>
      </c>
      <c r="AH6" s="58" t="s">
        <v>38</v>
      </c>
      <c r="AI6" s="58" t="s">
        <v>39</v>
      </c>
      <c r="AJ6" s="58" t="s">
        <v>38</v>
      </c>
      <c r="AK6" s="58" t="s">
        <v>39</v>
      </c>
      <c r="AL6" s="222" t="s">
        <v>38</v>
      </c>
      <c r="AM6" s="222" t="s">
        <v>39</v>
      </c>
      <c r="AN6" s="58" t="s">
        <v>38</v>
      </c>
      <c r="AO6" s="58" t="s">
        <v>39</v>
      </c>
      <c r="AP6" s="222" t="s">
        <v>38</v>
      </c>
      <c r="AQ6" s="222" t="s">
        <v>39</v>
      </c>
      <c r="AR6" s="58" t="s">
        <v>38</v>
      </c>
      <c r="AS6" s="58" t="s">
        <v>39</v>
      </c>
      <c r="AT6" s="222" t="s">
        <v>38</v>
      </c>
      <c r="AU6" s="222" t="s">
        <v>39</v>
      </c>
      <c r="AV6" s="58" t="s">
        <v>38</v>
      </c>
      <c r="AW6" s="58" t="s">
        <v>39</v>
      </c>
      <c r="AX6" s="222" t="s">
        <v>38</v>
      </c>
      <c r="AY6" s="222" t="s">
        <v>39</v>
      </c>
      <c r="AZ6" s="58" t="s">
        <v>38</v>
      </c>
      <c r="BA6" s="58" t="s">
        <v>39</v>
      </c>
      <c r="BB6" s="222" t="s">
        <v>38</v>
      </c>
      <c r="BC6" s="222" t="s">
        <v>39</v>
      </c>
      <c r="BD6" s="58" t="s">
        <v>38</v>
      </c>
      <c r="BE6" s="58" t="s">
        <v>39</v>
      </c>
      <c r="BF6" s="222" t="s">
        <v>38</v>
      </c>
      <c r="BG6" s="222" t="s">
        <v>39</v>
      </c>
      <c r="BH6" s="58" t="s">
        <v>38</v>
      </c>
      <c r="BI6" s="58" t="s">
        <v>39</v>
      </c>
      <c r="BJ6" s="222" t="s">
        <v>38</v>
      </c>
      <c r="BK6" s="222" t="s">
        <v>39</v>
      </c>
      <c r="BL6" s="58" t="s">
        <v>38</v>
      </c>
      <c r="BM6" s="58" t="s">
        <v>39</v>
      </c>
      <c r="BN6" s="214" t="s">
        <v>38</v>
      </c>
      <c r="BO6" s="214" t="s">
        <v>39</v>
      </c>
    </row>
    <row r="7" spans="1:67" x14ac:dyDescent="0.55000000000000004">
      <c r="A7" s="230"/>
      <c r="B7" s="250"/>
      <c r="C7" s="228"/>
      <c r="D7" s="222"/>
      <c r="E7" s="222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222"/>
      <c r="AM7" s="222"/>
      <c r="AN7" s="58"/>
      <c r="AO7" s="58"/>
      <c r="AP7" s="222"/>
      <c r="AQ7" s="222"/>
      <c r="AR7" s="58"/>
      <c r="AS7" s="58"/>
      <c r="AT7" s="222"/>
      <c r="AU7" s="222"/>
      <c r="AV7" s="58"/>
      <c r="AW7" s="58"/>
      <c r="AX7" s="222"/>
      <c r="AY7" s="222"/>
      <c r="AZ7" s="58"/>
      <c r="BA7" s="58"/>
      <c r="BB7" s="222"/>
      <c r="BC7" s="222"/>
      <c r="BD7" s="58"/>
      <c r="BE7" s="58"/>
      <c r="BF7" s="222"/>
      <c r="BG7" s="222"/>
      <c r="BH7" s="58"/>
      <c r="BI7" s="58"/>
      <c r="BJ7" s="222"/>
      <c r="BK7" s="222"/>
      <c r="BL7" s="58"/>
      <c r="BM7" s="58"/>
      <c r="BN7" s="251"/>
      <c r="BO7" s="251"/>
    </row>
    <row r="8" spans="1:67" ht="20.100000000000001" customHeight="1" x14ac:dyDescent="0.55000000000000004">
      <c r="A8" s="232">
        <v>1</v>
      </c>
      <c r="B8" s="233" t="s">
        <v>1</v>
      </c>
      <c r="C8" s="234">
        <v>1</v>
      </c>
      <c r="D8" s="133">
        <v>33528.03</v>
      </c>
      <c r="E8" s="133"/>
      <c r="F8" s="23">
        <v>16200</v>
      </c>
      <c r="G8" s="23">
        <v>17796.099999999999</v>
      </c>
      <c r="H8" s="266">
        <f>+D8-E8+F8-G8</f>
        <v>31931.93</v>
      </c>
      <c r="I8" s="266">
        <v>0</v>
      </c>
      <c r="J8" s="23">
        <v>16000</v>
      </c>
      <c r="K8" s="23">
        <v>19289.330000000002</v>
      </c>
      <c r="L8" s="266">
        <f>SUM(H8+J8-K8)</f>
        <v>28642.6</v>
      </c>
      <c r="M8" s="266">
        <v>0</v>
      </c>
      <c r="N8" s="23">
        <v>15000</v>
      </c>
      <c r="O8" s="23">
        <v>17630.86</v>
      </c>
      <c r="P8" s="266">
        <f>SUM(L8+N8-O8)</f>
        <v>26011.739999999998</v>
      </c>
      <c r="Q8" s="266">
        <v>0</v>
      </c>
      <c r="R8" s="68">
        <v>15200</v>
      </c>
      <c r="S8" s="68">
        <v>19059.900000000001</v>
      </c>
      <c r="T8" s="266">
        <f>SUM(P8+R8-S8)</f>
        <v>22151.839999999997</v>
      </c>
      <c r="U8" s="266">
        <v>0</v>
      </c>
      <c r="V8" s="68">
        <v>16163.47</v>
      </c>
      <c r="W8" s="68">
        <v>22369.77</v>
      </c>
      <c r="X8" s="266">
        <f>SUM(T8+V8-W8)</f>
        <v>15945.539999999997</v>
      </c>
      <c r="Y8" s="266">
        <v>0</v>
      </c>
      <c r="Z8" s="68">
        <v>21371.94</v>
      </c>
      <c r="AA8" s="68">
        <v>18774.13</v>
      </c>
      <c r="AB8" s="266">
        <f>SUM(X8+Z8-AA8)</f>
        <v>18543.349999999995</v>
      </c>
      <c r="AC8" s="266">
        <v>0</v>
      </c>
      <c r="AD8" s="68">
        <v>16023.77</v>
      </c>
      <c r="AE8" s="68">
        <v>19612.34</v>
      </c>
      <c r="AF8" s="266">
        <f>SUM(AB8+AD8-AE8)</f>
        <v>14954.779999999995</v>
      </c>
      <c r="AG8" s="266">
        <v>0</v>
      </c>
      <c r="AH8" s="68">
        <v>31138.35</v>
      </c>
      <c r="AI8" s="68">
        <v>29453.74</v>
      </c>
      <c r="AJ8" s="266">
        <f>SUM(AF8+AH8-AI8)</f>
        <v>16639.389999999989</v>
      </c>
      <c r="AK8" s="266">
        <v>0</v>
      </c>
      <c r="AL8" s="131">
        <v>178295.45</v>
      </c>
      <c r="AM8" s="131">
        <v>180573.45</v>
      </c>
      <c r="AN8" s="266">
        <f>SUM(AJ8+AL8-AM8)</f>
        <v>14361.389999999985</v>
      </c>
      <c r="AO8" s="266">
        <v>0</v>
      </c>
      <c r="AP8" s="131">
        <f>68598.61+53046.43+25672.41+14834.24+13403.51+134114.91</f>
        <v>309670.11</v>
      </c>
      <c r="AQ8" s="131">
        <f>58013.01+47700+23300+15316.27+12200+146527.6</f>
        <v>303056.88</v>
      </c>
      <c r="AR8" s="266">
        <f>SUM(AN8+AP8-AQ8)</f>
        <v>20974.619999999995</v>
      </c>
      <c r="AS8" s="266">
        <v>0</v>
      </c>
      <c r="AT8" s="131">
        <v>340613.97</v>
      </c>
      <c r="AU8" s="131">
        <v>328449.07</v>
      </c>
      <c r="AV8" s="266">
        <f>SUM(AR8+AT8-AU8)</f>
        <v>33139.51999999996</v>
      </c>
      <c r="AW8" s="266">
        <v>0</v>
      </c>
      <c r="AX8" s="131">
        <v>1161032.6599999999</v>
      </c>
      <c r="AY8" s="281">
        <f>1160223.49-307.41</f>
        <v>1159916.08</v>
      </c>
      <c r="AZ8" s="266">
        <f>SUM(AV8+AX8-AY8)</f>
        <v>34256.09999999986</v>
      </c>
      <c r="BA8" s="266">
        <v>0</v>
      </c>
      <c r="BB8" s="131">
        <v>15000</v>
      </c>
      <c r="BC8" s="131">
        <v>17950</v>
      </c>
      <c r="BD8" s="266">
        <f>SUM(AZ8+BB8-BC8)</f>
        <v>31306.09999999986</v>
      </c>
      <c r="BE8" s="266">
        <v>0</v>
      </c>
      <c r="BF8" s="131">
        <v>15000</v>
      </c>
      <c r="BG8" s="131">
        <v>19083.490000000002</v>
      </c>
      <c r="BH8" s="266">
        <f>SUM(BD8+BF8-BG8)</f>
        <v>27222.609999999859</v>
      </c>
      <c r="BI8" s="266">
        <v>0</v>
      </c>
      <c r="BJ8" s="131">
        <v>15000</v>
      </c>
      <c r="BK8" s="131">
        <v>18822</v>
      </c>
      <c r="BL8" s="266">
        <f>SUM(BH8+BJ8-BK8)</f>
        <v>23400.609999999855</v>
      </c>
      <c r="BM8" s="266">
        <v>0</v>
      </c>
      <c r="BN8" s="226">
        <f t="shared" ref="BN8:BN39" si="0">+F8+J8+N8+R8+V8+Z8+AD8+AH8+AL8+AP8+AT8+AX8</f>
        <v>2136709.7199999997</v>
      </c>
      <c r="BO8" s="226">
        <f t="shared" ref="BO8:BO39" si="1">+G8+K8+O8+S8+W8+AA8+AE8+AI8+AM8+AQ8+AU8+AY8</f>
        <v>2135981.6500000004</v>
      </c>
    </row>
    <row r="9" spans="1:67" ht="20.100000000000001" customHeight="1" x14ac:dyDescent="0.55000000000000004">
      <c r="A9" s="235">
        <v>2</v>
      </c>
      <c r="B9" s="236" t="s">
        <v>40</v>
      </c>
      <c r="C9" s="237">
        <v>11</v>
      </c>
      <c r="D9" s="272">
        <v>360143.77</v>
      </c>
      <c r="E9" s="276"/>
      <c r="F9" s="30"/>
      <c r="G9" s="30">
        <v>15000</v>
      </c>
      <c r="H9" s="264">
        <f t="shared" ref="H9:H16" si="2">+D9-E9+F9-G9</f>
        <v>345143.77</v>
      </c>
      <c r="I9" s="264">
        <v>0</v>
      </c>
      <c r="J9" s="30"/>
      <c r="K9" s="30">
        <v>15000</v>
      </c>
      <c r="L9" s="264">
        <f>SUM(H9+J9-K9)</f>
        <v>330143.77</v>
      </c>
      <c r="M9" s="264">
        <v>0</v>
      </c>
      <c r="N9" s="30"/>
      <c r="O9" s="30">
        <v>15000</v>
      </c>
      <c r="P9" s="264">
        <f t="shared" ref="P9:P30" si="3">SUM(L9+N9-O9)</f>
        <v>315143.77</v>
      </c>
      <c r="Q9" s="278">
        <v>0</v>
      </c>
      <c r="R9" s="277"/>
      <c r="S9" s="68">
        <v>15200</v>
      </c>
      <c r="T9" s="264">
        <f>SUM(P9+R9-S9)</f>
        <v>299943.77</v>
      </c>
      <c r="U9" s="264">
        <v>0</v>
      </c>
      <c r="V9" s="68">
        <v>412.78</v>
      </c>
      <c r="W9" s="68">
        <v>15000</v>
      </c>
      <c r="X9" s="264">
        <f>SUM(T9+V9-W9)</f>
        <v>285356.55000000005</v>
      </c>
      <c r="Y9" s="264">
        <v>0</v>
      </c>
      <c r="Z9" s="68"/>
      <c r="AA9" s="68">
        <v>15000</v>
      </c>
      <c r="AB9" s="264">
        <f>SUM(X9+Z9-AA9)</f>
        <v>270356.55000000005</v>
      </c>
      <c r="AC9" s="264">
        <v>0</v>
      </c>
      <c r="AD9" s="68"/>
      <c r="AE9" s="68">
        <v>15000</v>
      </c>
      <c r="AF9" s="264">
        <f>SUM(AB9+AD9-AE9)</f>
        <v>255356.55000000005</v>
      </c>
      <c r="AG9" s="264">
        <v>0</v>
      </c>
      <c r="AH9" s="68"/>
      <c r="AI9" s="68">
        <v>15000</v>
      </c>
      <c r="AJ9" s="264">
        <f>SUM(AF9+AH9-AI9)</f>
        <v>240356.55000000005</v>
      </c>
      <c r="AK9" s="264">
        <v>0</v>
      </c>
      <c r="AL9" s="131">
        <f>5000+30000</f>
        <v>35000</v>
      </c>
      <c r="AM9" s="131">
        <v>15000</v>
      </c>
      <c r="AN9" s="264">
        <f>SUM(AJ9+AL9-AM9)</f>
        <v>260356.55000000005</v>
      </c>
      <c r="AO9" s="264">
        <v>0</v>
      </c>
      <c r="AP9" s="131">
        <v>20000</v>
      </c>
      <c r="AQ9" s="131">
        <v>15000</v>
      </c>
      <c r="AR9" s="264">
        <f>SUM(AN9+AP9-AQ9)</f>
        <v>265356.55000000005</v>
      </c>
      <c r="AS9" s="264">
        <v>0</v>
      </c>
      <c r="AT9" s="131">
        <f>5000+329.11</f>
        <v>5329.11</v>
      </c>
      <c r="AU9" s="131">
        <v>15000</v>
      </c>
      <c r="AV9" s="264">
        <f>SUM(AR9+AT9-AU9)</f>
        <v>255685.66000000003</v>
      </c>
      <c r="AW9" s="264">
        <v>0</v>
      </c>
      <c r="AX9" s="133">
        <v>30000</v>
      </c>
      <c r="AY9" s="282">
        <v>15000</v>
      </c>
      <c r="AZ9" s="264">
        <f>SUM(AV9+AX9-AY9)</f>
        <v>270685.66000000003</v>
      </c>
      <c r="BA9" s="264">
        <v>0</v>
      </c>
      <c r="BB9" s="131"/>
      <c r="BC9" s="131">
        <v>15000</v>
      </c>
      <c r="BD9" s="264">
        <f>SUM(AZ9+BB9-BC9)</f>
        <v>255685.66000000003</v>
      </c>
      <c r="BE9" s="264">
        <v>0</v>
      </c>
      <c r="BF9" s="131"/>
      <c r="BG9" s="131">
        <v>15000</v>
      </c>
      <c r="BH9" s="264">
        <f>SUM(BD9+BF9-BG9)</f>
        <v>240685.66000000003</v>
      </c>
      <c r="BI9" s="264">
        <v>0</v>
      </c>
      <c r="BJ9" s="131"/>
      <c r="BK9" s="131">
        <v>15000</v>
      </c>
      <c r="BL9" s="264">
        <f>SUM(BH9+BJ9-BK9)</f>
        <v>225685.66000000003</v>
      </c>
      <c r="BM9" s="264">
        <v>0</v>
      </c>
      <c r="BN9" s="226">
        <f t="shared" si="0"/>
        <v>90741.89</v>
      </c>
      <c r="BO9" s="226">
        <f t="shared" si="1"/>
        <v>180200</v>
      </c>
    </row>
    <row r="10" spans="1:67" ht="20.100000000000001" customHeight="1" x14ac:dyDescent="0.55000000000000004">
      <c r="A10" s="235">
        <v>3</v>
      </c>
      <c r="B10" s="238" t="s">
        <v>248</v>
      </c>
      <c r="C10" s="237">
        <v>15</v>
      </c>
      <c r="D10" s="272">
        <v>592.26</v>
      </c>
      <c r="E10" s="274"/>
      <c r="F10" s="30"/>
      <c r="G10" s="30"/>
      <c r="H10" s="264">
        <f t="shared" si="2"/>
        <v>592.26</v>
      </c>
      <c r="I10" s="264">
        <v>0</v>
      </c>
      <c r="J10" s="30"/>
      <c r="K10" s="30"/>
      <c r="L10" s="264">
        <f>SUM(H10+J10-K10)</f>
        <v>592.26</v>
      </c>
      <c r="M10" s="264">
        <v>0</v>
      </c>
      <c r="N10" s="30"/>
      <c r="O10" s="30"/>
      <c r="P10" s="264">
        <f t="shared" si="3"/>
        <v>592.26</v>
      </c>
      <c r="Q10" s="267">
        <v>0</v>
      </c>
      <c r="R10" s="68"/>
      <c r="S10" s="68"/>
      <c r="T10" s="264">
        <f>SUM(P10+R10-S10)</f>
        <v>592.26</v>
      </c>
      <c r="U10" s="264">
        <v>0</v>
      </c>
      <c r="V10" s="68">
        <v>0.74</v>
      </c>
      <c r="W10" s="68"/>
      <c r="X10" s="264">
        <f>SUM(T10+V10-W10)</f>
        <v>593</v>
      </c>
      <c r="Y10" s="264">
        <v>0</v>
      </c>
      <c r="Z10" s="68"/>
      <c r="AA10" s="68"/>
      <c r="AB10" s="264">
        <f>SUM(X10+Z10-AA10)</f>
        <v>593</v>
      </c>
      <c r="AC10" s="264">
        <v>0</v>
      </c>
      <c r="AD10" s="68"/>
      <c r="AE10" s="68"/>
      <c r="AF10" s="264">
        <f>SUM(AB10+AD10-AE10)</f>
        <v>593</v>
      </c>
      <c r="AG10" s="264">
        <v>0</v>
      </c>
      <c r="AH10" s="68"/>
      <c r="AI10" s="68"/>
      <c r="AJ10" s="264">
        <f>SUM(AF10+AH10-AI10)</f>
        <v>593</v>
      </c>
      <c r="AK10" s="264">
        <v>0</v>
      </c>
      <c r="AL10" s="131"/>
      <c r="AM10" s="131"/>
      <c r="AN10" s="264">
        <f>SUM(AJ10+AL10-AM10)</f>
        <v>593</v>
      </c>
      <c r="AO10" s="264">
        <v>0</v>
      </c>
      <c r="AP10" s="131"/>
      <c r="AQ10" s="131"/>
      <c r="AR10" s="264">
        <f>SUM(AN10+AP10-AQ10)</f>
        <v>593</v>
      </c>
      <c r="AS10" s="264">
        <v>0</v>
      </c>
      <c r="AT10" s="131"/>
      <c r="AU10" s="131"/>
      <c r="AV10" s="264">
        <f>SUM(AR10+AT10-AU10)</f>
        <v>593</v>
      </c>
      <c r="AW10" s="264">
        <v>0</v>
      </c>
      <c r="AX10" s="271"/>
      <c r="AY10" s="273"/>
      <c r="AZ10" s="264">
        <f>SUM(AV10+AX10-AY10)</f>
        <v>593</v>
      </c>
      <c r="BA10" s="264">
        <v>0</v>
      </c>
      <c r="BB10" s="131"/>
      <c r="BC10" s="131"/>
      <c r="BD10" s="264">
        <f>SUM(AZ10+BB10-BC10)</f>
        <v>593</v>
      </c>
      <c r="BE10" s="264">
        <v>0</v>
      </c>
      <c r="BF10" s="131"/>
      <c r="BG10" s="131"/>
      <c r="BH10" s="264">
        <f>SUM(BD10+BF10-BG10)</f>
        <v>593</v>
      </c>
      <c r="BI10" s="264">
        <v>0</v>
      </c>
      <c r="BJ10" s="131"/>
      <c r="BK10" s="131"/>
      <c r="BL10" s="264">
        <f>SUM(BH10+BJ10-BK10)</f>
        <v>593</v>
      </c>
      <c r="BM10" s="264">
        <v>0</v>
      </c>
      <c r="BN10" s="226">
        <f t="shared" si="0"/>
        <v>0.74</v>
      </c>
      <c r="BO10" s="226">
        <f t="shared" si="1"/>
        <v>0</v>
      </c>
    </row>
    <row r="11" spans="1:67" ht="20.100000000000001" customHeight="1" x14ac:dyDescent="0.55000000000000004">
      <c r="A11" s="235">
        <v>4</v>
      </c>
      <c r="B11" s="239" t="s">
        <v>249</v>
      </c>
      <c r="C11" s="237">
        <v>17</v>
      </c>
      <c r="D11" s="274">
        <v>114382.08</v>
      </c>
      <c r="E11" s="274"/>
      <c r="F11" s="30"/>
      <c r="G11" s="30"/>
      <c r="H11" s="264">
        <f>+D11-E11+F11-G11</f>
        <v>114382.08</v>
      </c>
      <c r="I11" s="264">
        <v>0</v>
      </c>
      <c r="J11" s="30"/>
      <c r="K11" s="30"/>
      <c r="L11" s="264">
        <f>SUM(H11+J11-K11)</f>
        <v>114382.08</v>
      </c>
      <c r="M11" s="264">
        <v>0</v>
      </c>
      <c r="N11" s="30"/>
      <c r="O11" s="30"/>
      <c r="P11" s="264">
        <f t="shared" si="3"/>
        <v>114382.08</v>
      </c>
      <c r="Q11" s="264">
        <v>0</v>
      </c>
      <c r="R11" s="68"/>
      <c r="S11" s="68"/>
      <c r="T11" s="264">
        <f t="shared" ref="T11:T30" si="4">SUM(P11+R11-S11)</f>
        <v>114382.08</v>
      </c>
      <c r="U11" s="264">
        <v>0</v>
      </c>
      <c r="V11" s="68">
        <v>142.59</v>
      </c>
      <c r="W11" s="68"/>
      <c r="X11" s="264">
        <f t="shared" ref="X11:X30" si="5">SUM(T11+V11-W11)</f>
        <v>114524.67</v>
      </c>
      <c r="Y11" s="264">
        <v>0</v>
      </c>
      <c r="Z11" s="68"/>
      <c r="AA11" s="68"/>
      <c r="AB11" s="264">
        <f t="shared" ref="AB11:AB30" si="6">SUM(X11+Z11-AA11)</f>
        <v>114524.67</v>
      </c>
      <c r="AC11" s="264">
        <v>0</v>
      </c>
      <c r="AD11" s="68"/>
      <c r="AE11" s="68"/>
      <c r="AF11" s="264">
        <f t="shared" ref="AF11:AF30" si="7">SUM(AB11+AD11-AE11)</f>
        <v>114524.67</v>
      </c>
      <c r="AG11" s="264">
        <v>0</v>
      </c>
      <c r="AH11" s="68"/>
      <c r="AI11" s="68"/>
      <c r="AJ11" s="264">
        <f t="shared" ref="AJ11:AJ24" si="8">SUM(AF11+AH11-AI11)</f>
        <v>114524.67</v>
      </c>
      <c r="AK11" s="264">
        <v>0</v>
      </c>
      <c r="AL11" s="131"/>
      <c r="AM11" s="131"/>
      <c r="AN11" s="264">
        <f t="shared" ref="AN11:AN24" si="9">SUM(AJ11+AL11-AM11)</f>
        <v>114524.67</v>
      </c>
      <c r="AO11" s="264">
        <v>0</v>
      </c>
      <c r="AP11" s="131"/>
      <c r="AQ11" s="131"/>
      <c r="AR11" s="264">
        <f t="shared" ref="AR11:AR24" si="10">SUM(AN11+AP11-AQ11)</f>
        <v>114524.67</v>
      </c>
      <c r="AS11" s="264">
        <v>0</v>
      </c>
      <c r="AT11" s="131"/>
      <c r="AU11" s="131"/>
      <c r="AV11" s="264">
        <f t="shared" ref="AV11:AV24" si="11">SUM(AR11+AT11-AU11)</f>
        <v>114524.67</v>
      </c>
      <c r="AW11" s="264">
        <v>0</v>
      </c>
      <c r="AX11" s="131"/>
      <c r="AY11" s="131"/>
      <c r="AZ11" s="264">
        <f t="shared" ref="AZ11:AZ24" si="12">SUM(AV11+AX11-AY11)</f>
        <v>114524.67</v>
      </c>
      <c r="BA11" s="264">
        <v>0</v>
      </c>
      <c r="BB11" s="131"/>
      <c r="BC11" s="131"/>
      <c r="BD11" s="264">
        <f t="shared" ref="BD11:BD24" si="13">SUM(AZ11+BB11-BC11)</f>
        <v>114524.67</v>
      </c>
      <c r="BE11" s="264">
        <v>0</v>
      </c>
      <c r="BF11" s="131"/>
      <c r="BG11" s="131"/>
      <c r="BH11" s="264">
        <f t="shared" ref="BH11:BH24" si="14">SUM(BD11+BF11-BG11)</f>
        <v>114524.67</v>
      </c>
      <c r="BI11" s="264">
        <v>0</v>
      </c>
      <c r="BJ11" s="131"/>
      <c r="BK11" s="131"/>
      <c r="BL11" s="264">
        <f t="shared" ref="BL11:BL24" si="15">SUM(BH11+BJ11-BK11)</f>
        <v>114524.67</v>
      </c>
      <c r="BM11" s="264">
        <v>0</v>
      </c>
      <c r="BN11" s="226">
        <f t="shared" si="0"/>
        <v>142.59</v>
      </c>
      <c r="BO11" s="226">
        <f t="shared" si="1"/>
        <v>0</v>
      </c>
    </row>
    <row r="12" spans="1:67" ht="20.100000000000001" customHeight="1" x14ac:dyDescent="0.55000000000000004">
      <c r="A12" s="235">
        <v>5</v>
      </c>
      <c r="B12" s="236" t="s">
        <v>250</v>
      </c>
      <c r="C12" s="237">
        <v>14</v>
      </c>
      <c r="D12" s="275">
        <v>510.97</v>
      </c>
      <c r="E12" s="274"/>
      <c r="F12" s="30"/>
      <c r="G12" s="30"/>
      <c r="H12" s="267">
        <f>+D12-E12+F12-G12</f>
        <v>510.97</v>
      </c>
      <c r="I12" s="267">
        <v>0</v>
      </c>
      <c r="J12" s="30"/>
      <c r="K12" s="30"/>
      <c r="L12" s="267">
        <f t="shared" ref="L12:L93" si="16">SUM(H12+J12-K12)</f>
        <v>510.97</v>
      </c>
      <c r="M12" s="267">
        <v>0</v>
      </c>
      <c r="N12" s="30"/>
      <c r="O12" s="30"/>
      <c r="P12" s="267">
        <f t="shared" si="3"/>
        <v>510.97</v>
      </c>
      <c r="Q12" s="264">
        <v>0</v>
      </c>
      <c r="R12" s="68"/>
      <c r="S12" s="68"/>
      <c r="T12" s="264">
        <f t="shared" si="4"/>
        <v>510.97</v>
      </c>
      <c r="U12" s="264">
        <v>0</v>
      </c>
      <c r="V12" s="68">
        <v>0.64</v>
      </c>
      <c r="W12" s="68"/>
      <c r="X12" s="264">
        <f t="shared" si="5"/>
        <v>511.61</v>
      </c>
      <c r="Y12" s="264">
        <v>0</v>
      </c>
      <c r="Z12" s="68"/>
      <c r="AA12" s="68"/>
      <c r="AB12" s="264">
        <f t="shared" si="6"/>
        <v>511.61</v>
      </c>
      <c r="AC12" s="264">
        <v>0</v>
      </c>
      <c r="AD12" s="68"/>
      <c r="AE12" s="68"/>
      <c r="AF12" s="264">
        <f t="shared" si="7"/>
        <v>511.61</v>
      </c>
      <c r="AG12" s="264">
        <v>0</v>
      </c>
      <c r="AH12" s="68"/>
      <c r="AI12" s="68"/>
      <c r="AJ12" s="264">
        <f t="shared" si="8"/>
        <v>511.61</v>
      </c>
      <c r="AK12" s="264">
        <v>0</v>
      </c>
      <c r="AL12" s="131"/>
      <c r="AM12" s="131"/>
      <c r="AN12" s="264">
        <f t="shared" si="9"/>
        <v>511.61</v>
      </c>
      <c r="AO12" s="264">
        <v>0</v>
      </c>
      <c r="AP12" s="131"/>
      <c r="AQ12" s="131"/>
      <c r="AR12" s="264">
        <f t="shared" si="10"/>
        <v>511.61</v>
      </c>
      <c r="AS12" s="264">
        <v>0</v>
      </c>
      <c r="AT12" s="131"/>
      <c r="AU12" s="131"/>
      <c r="AV12" s="264">
        <f t="shared" si="11"/>
        <v>511.61</v>
      </c>
      <c r="AW12" s="264">
        <v>0</v>
      </c>
      <c r="AX12" s="131"/>
      <c r="AY12" s="131"/>
      <c r="AZ12" s="264">
        <f t="shared" si="12"/>
        <v>511.61</v>
      </c>
      <c r="BA12" s="264">
        <v>0</v>
      </c>
      <c r="BB12" s="131"/>
      <c r="BC12" s="131"/>
      <c r="BD12" s="264">
        <f t="shared" si="13"/>
        <v>511.61</v>
      </c>
      <c r="BE12" s="264">
        <v>0</v>
      </c>
      <c r="BF12" s="131"/>
      <c r="BG12" s="131"/>
      <c r="BH12" s="264">
        <f t="shared" si="14"/>
        <v>511.61</v>
      </c>
      <c r="BI12" s="264">
        <v>0</v>
      </c>
      <c r="BJ12" s="131"/>
      <c r="BK12" s="131"/>
      <c r="BL12" s="264">
        <f t="shared" si="15"/>
        <v>511.61</v>
      </c>
      <c r="BM12" s="264">
        <v>0</v>
      </c>
      <c r="BN12" s="226">
        <f t="shared" si="0"/>
        <v>0.64</v>
      </c>
      <c r="BO12" s="226">
        <f t="shared" si="1"/>
        <v>0</v>
      </c>
    </row>
    <row r="13" spans="1:67" ht="20.100000000000001" customHeight="1" x14ac:dyDescent="0.55000000000000004">
      <c r="A13" s="235">
        <v>6</v>
      </c>
      <c r="B13" s="238" t="s">
        <v>82</v>
      </c>
      <c r="C13" s="237">
        <v>19</v>
      </c>
      <c r="D13" s="271"/>
      <c r="E13" s="273"/>
      <c r="F13" s="30"/>
      <c r="G13" s="30"/>
      <c r="H13" s="264">
        <f>+D13-E13+F13-G13</f>
        <v>0</v>
      </c>
      <c r="I13" s="264">
        <v>0</v>
      </c>
      <c r="J13" s="30"/>
      <c r="K13" s="30"/>
      <c r="L13" s="264">
        <f t="shared" si="16"/>
        <v>0</v>
      </c>
      <c r="M13" s="264">
        <v>0</v>
      </c>
      <c r="N13" s="30"/>
      <c r="O13" s="279"/>
      <c r="P13" s="264">
        <f t="shared" si="3"/>
        <v>0</v>
      </c>
      <c r="Q13" s="264">
        <v>0</v>
      </c>
      <c r="R13" s="68"/>
      <c r="S13" s="68"/>
      <c r="T13" s="264">
        <f t="shared" si="4"/>
        <v>0</v>
      </c>
      <c r="U13" s="264">
        <v>0</v>
      </c>
      <c r="V13" s="68"/>
      <c r="W13" s="68"/>
      <c r="X13" s="264">
        <f t="shared" si="5"/>
        <v>0</v>
      </c>
      <c r="Y13" s="264">
        <v>0</v>
      </c>
      <c r="Z13" s="68"/>
      <c r="AA13" s="68"/>
      <c r="AB13" s="264">
        <f t="shared" si="6"/>
        <v>0</v>
      </c>
      <c r="AC13" s="264">
        <v>0</v>
      </c>
      <c r="AD13" s="68"/>
      <c r="AE13" s="68"/>
      <c r="AF13" s="264">
        <f t="shared" si="7"/>
        <v>0</v>
      </c>
      <c r="AG13" s="264">
        <v>0</v>
      </c>
      <c r="AH13" s="68"/>
      <c r="AI13" s="68"/>
      <c r="AJ13" s="264">
        <f t="shared" si="8"/>
        <v>0</v>
      </c>
      <c r="AK13" s="264">
        <v>0</v>
      </c>
      <c r="AL13" s="131"/>
      <c r="AM13" s="131"/>
      <c r="AN13" s="264">
        <f t="shared" si="9"/>
        <v>0</v>
      </c>
      <c r="AO13" s="264">
        <v>0</v>
      </c>
      <c r="AP13" s="131"/>
      <c r="AQ13" s="131"/>
      <c r="AR13" s="264">
        <f t="shared" si="10"/>
        <v>0</v>
      </c>
      <c r="AS13" s="264">
        <v>0</v>
      </c>
      <c r="AT13" s="131"/>
      <c r="AU13" s="131"/>
      <c r="AV13" s="264">
        <f t="shared" si="11"/>
        <v>0</v>
      </c>
      <c r="AW13" s="264">
        <v>0</v>
      </c>
      <c r="AX13" s="131"/>
      <c r="AY13" s="131"/>
      <c r="AZ13" s="264">
        <f t="shared" si="12"/>
        <v>0</v>
      </c>
      <c r="BA13" s="264">
        <v>0</v>
      </c>
      <c r="BB13" s="131"/>
      <c r="BC13" s="131"/>
      <c r="BD13" s="264">
        <f t="shared" si="13"/>
        <v>0</v>
      </c>
      <c r="BE13" s="264">
        <v>0</v>
      </c>
      <c r="BF13" s="131"/>
      <c r="BG13" s="131"/>
      <c r="BH13" s="264">
        <f t="shared" si="14"/>
        <v>0</v>
      </c>
      <c r="BI13" s="264">
        <v>0</v>
      </c>
      <c r="BJ13" s="131"/>
      <c r="BK13" s="131"/>
      <c r="BL13" s="264">
        <f t="shared" si="15"/>
        <v>0</v>
      </c>
      <c r="BM13" s="264">
        <v>0</v>
      </c>
      <c r="BN13" s="226">
        <f t="shared" si="0"/>
        <v>0</v>
      </c>
      <c r="BO13" s="226">
        <f t="shared" si="1"/>
        <v>0</v>
      </c>
    </row>
    <row r="14" spans="1:67" ht="20.100000000000001" customHeight="1" x14ac:dyDescent="0.55000000000000004">
      <c r="A14" s="235">
        <v>7</v>
      </c>
      <c r="B14" s="238" t="s">
        <v>79</v>
      </c>
      <c r="C14" s="237" t="s">
        <v>251</v>
      </c>
      <c r="D14" s="281">
        <v>585462.69999999995</v>
      </c>
      <c r="E14" s="281"/>
      <c r="F14" s="30"/>
      <c r="G14" s="30"/>
      <c r="H14" s="264">
        <f t="shared" si="2"/>
        <v>585462.69999999995</v>
      </c>
      <c r="I14" s="264">
        <v>0</v>
      </c>
      <c r="J14" s="30"/>
      <c r="K14" s="30"/>
      <c r="L14" s="264">
        <f t="shared" si="16"/>
        <v>585462.69999999995</v>
      </c>
      <c r="M14" s="264">
        <v>0</v>
      </c>
      <c r="N14" s="279"/>
      <c r="O14" s="280"/>
      <c r="P14" s="264">
        <f t="shared" si="3"/>
        <v>585462.69999999995</v>
      </c>
      <c r="Q14" s="264">
        <v>0</v>
      </c>
      <c r="R14" s="68"/>
      <c r="S14" s="68"/>
      <c r="T14" s="264">
        <f t="shared" si="4"/>
        <v>585462.69999999995</v>
      </c>
      <c r="U14" s="264">
        <v>0</v>
      </c>
      <c r="V14" s="68"/>
      <c r="W14" s="68"/>
      <c r="X14" s="264">
        <f t="shared" si="5"/>
        <v>585462.69999999995</v>
      </c>
      <c r="Y14" s="264">
        <v>0</v>
      </c>
      <c r="Z14" s="68"/>
      <c r="AA14" s="68"/>
      <c r="AB14" s="264">
        <f t="shared" si="6"/>
        <v>585462.69999999995</v>
      </c>
      <c r="AC14" s="264">
        <v>0</v>
      </c>
      <c r="AD14" s="68"/>
      <c r="AE14" s="68"/>
      <c r="AF14" s="264">
        <f t="shared" si="7"/>
        <v>585462.69999999995</v>
      </c>
      <c r="AG14" s="264">
        <v>0</v>
      </c>
      <c r="AH14" s="68"/>
      <c r="AI14" s="68"/>
      <c r="AJ14" s="264">
        <f t="shared" si="8"/>
        <v>585462.69999999995</v>
      </c>
      <c r="AK14" s="264">
        <v>0</v>
      </c>
      <c r="AL14" s="131"/>
      <c r="AM14" s="131"/>
      <c r="AN14" s="264">
        <f t="shared" si="9"/>
        <v>585462.69999999995</v>
      </c>
      <c r="AO14" s="264">
        <v>0</v>
      </c>
      <c r="AP14" s="131"/>
      <c r="AQ14" s="131"/>
      <c r="AR14" s="264">
        <f t="shared" si="10"/>
        <v>585462.69999999995</v>
      </c>
      <c r="AS14" s="264">
        <v>0</v>
      </c>
      <c r="AT14" s="131"/>
      <c r="AU14" s="131"/>
      <c r="AV14" s="264">
        <f t="shared" si="11"/>
        <v>585462.69999999995</v>
      </c>
      <c r="AW14" s="264">
        <v>0</v>
      </c>
      <c r="AX14" s="131"/>
      <c r="AY14" s="131"/>
      <c r="AZ14" s="264">
        <f t="shared" si="12"/>
        <v>585462.69999999995</v>
      </c>
      <c r="BA14" s="264">
        <v>0</v>
      </c>
      <c r="BB14" s="131"/>
      <c r="BC14" s="131"/>
      <c r="BD14" s="264">
        <f t="shared" si="13"/>
        <v>585462.69999999995</v>
      </c>
      <c r="BE14" s="264">
        <v>0</v>
      </c>
      <c r="BF14" s="131"/>
      <c r="BG14" s="131"/>
      <c r="BH14" s="264">
        <f t="shared" si="14"/>
        <v>585462.69999999995</v>
      </c>
      <c r="BI14" s="264">
        <v>0</v>
      </c>
      <c r="BJ14" s="131"/>
      <c r="BK14" s="131"/>
      <c r="BL14" s="264">
        <f t="shared" si="15"/>
        <v>585462.69999999995</v>
      </c>
      <c r="BM14" s="264">
        <v>0</v>
      </c>
      <c r="BN14" s="226">
        <f t="shared" si="0"/>
        <v>0</v>
      </c>
      <c r="BO14" s="226">
        <f t="shared" si="1"/>
        <v>0</v>
      </c>
    </row>
    <row r="15" spans="1:67" ht="20.100000000000001" customHeight="1" x14ac:dyDescent="0.55000000000000004">
      <c r="A15" s="235">
        <v>8</v>
      </c>
      <c r="B15" s="239" t="s">
        <v>48</v>
      </c>
      <c r="C15" s="237">
        <v>29</v>
      </c>
      <c r="D15" s="274"/>
      <c r="E15" s="274">
        <v>585462.69999999995</v>
      </c>
      <c r="F15" s="30"/>
      <c r="G15" s="30"/>
      <c r="H15" s="264"/>
      <c r="I15" s="264">
        <f>E15+G15-F15</f>
        <v>585462.69999999995</v>
      </c>
      <c r="J15" s="30"/>
      <c r="K15" s="30"/>
      <c r="L15" s="264">
        <f t="shared" si="16"/>
        <v>0</v>
      </c>
      <c r="M15" s="264">
        <f>I15+K15-J15</f>
        <v>585462.69999999995</v>
      </c>
      <c r="N15" s="30"/>
      <c r="O15" s="30"/>
      <c r="P15" s="264">
        <f t="shared" si="3"/>
        <v>0</v>
      </c>
      <c r="Q15" s="264">
        <f>M15+O15-N15</f>
        <v>585462.69999999995</v>
      </c>
      <c r="R15" s="68"/>
      <c r="S15" s="68"/>
      <c r="T15" s="264">
        <f t="shared" si="4"/>
        <v>0</v>
      </c>
      <c r="U15" s="264">
        <f>Q15+S15-R15</f>
        <v>585462.69999999995</v>
      </c>
      <c r="V15" s="68"/>
      <c r="W15" s="68"/>
      <c r="X15" s="264">
        <f t="shared" si="5"/>
        <v>0</v>
      </c>
      <c r="Y15" s="264">
        <f>U15+W15-V15</f>
        <v>585462.69999999995</v>
      </c>
      <c r="Z15" s="68"/>
      <c r="AA15" s="68"/>
      <c r="AB15" s="264">
        <f t="shared" si="6"/>
        <v>0</v>
      </c>
      <c r="AC15" s="264">
        <f>Y15+AA15-Z15</f>
        <v>585462.69999999995</v>
      </c>
      <c r="AD15" s="68"/>
      <c r="AE15" s="68"/>
      <c r="AF15" s="264">
        <f t="shared" si="7"/>
        <v>0</v>
      </c>
      <c r="AG15" s="264">
        <f>AC15+AE15-AD15</f>
        <v>585462.69999999995</v>
      </c>
      <c r="AH15" s="68"/>
      <c r="AI15" s="68"/>
      <c r="AJ15" s="264">
        <f t="shared" si="8"/>
        <v>0</v>
      </c>
      <c r="AK15" s="264">
        <f>AG15+AI15-AH15</f>
        <v>585462.69999999995</v>
      </c>
      <c r="AL15" s="131"/>
      <c r="AM15" s="131"/>
      <c r="AN15" s="264">
        <f t="shared" si="9"/>
        <v>0</v>
      </c>
      <c r="AO15" s="264">
        <f>AK15+AM15-AL15</f>
        <v>585462.69999999995</v>
      </c>
      <c r="AP15" s="131"/>
      <c r="AQ15" s="131"/>
      <c r="AR15" s="264">
        <f t="shared" si="10"/>
        <v>0</v>
      </c>
      <c r="AS15" s="264">
        <f>AO15+AQ15-AP15</f>
        <v>585462.69999999995</v>
      </c>
      <c r="AT15" s="131"/>
      <c r="AU15" s="131"/>
      <c r="AV15" s="264">
        <f t="shared" si="11"/>
        <v>0</v>
      </c>
      <c r="AW15" s="264">
        <f>AS15+AU15-AT15</f>
        <v>585462.69999999995</v>
      </c>
      <c r="AX15" s="131"/>
      <c r="AY15" s="131"/>
      <c r="AZ15" s="264">
        <f t="shared" si="12"/>
        <v>0</v>
      </c>
      <c r="BA15" s="264">
        <f>AW15+AY15-AX15</f>
        <v>585462.69999999995</v>
      </c>
      <c r="BB15" s="131"/>
      <c r="BC15" s="131"/>
      <c r="BD15" s="264">
        <f t="shared" si="13"/>
        <v>0</v>
      </c>
      <c r="BE15" s="264">
        <f>BA15+BC15-BB15</f>
        <v>585462.69999999995</v>
      </c>
      <c r="BF15" s="131"/>
      <c r="BG15" s="131"/>
      <c r="BH15" s="264">
        <f t="shared" si="14"/>
        <v>0</v>
      </c>
      <c r="BI15" s="264">
        <f>BE15+BG15-BF15</f>
        <v>585462.69999999995</v>
      </c>
      <c r="BJ15" s="131"/>
      <c r="BK15" s="131"/>
      <c r="BL15" s="264">
        <f t="shared" si="15"/>
        <v>0</v>
      </c>
      <c r="BM15" s="264">
        <f>BI15+BK15-BJ15</f>
        <v>585462.69999999995</v>
      </c>
      <c r="BN15" s="226">
        <f t="shared" si="0"/>
        <v>0</v>
      </c>
      <c r="BO15" s="226">
        <f t="shared" si="1"/>
        <v>0</v>
      </c>
    </row>
    <row r="16" spans="1:67" ht="20.100000000000001" customHeight="1" x14ac:dyDescent="0.55000000000000004">
      <c r="A16" s="235">
        <v>9</v>
      </c>
      <c r="B16" s="236" t="s">
        <v>252</v>
      </c>
      <c r="C16" s="237">
        <v>31</v>
      </c>
      <c r="D16" s="274">
        <v>736558</v>
      </c>
      <c r="E16" s="274">
        <f>+F16</f>
        <v>0</v>
      </c>
      <c r="F16" s="30"/>
      <c r="G16" s="30"/>
      <c r="H16" s="267">
        <f t="shared" si="2"/>
        <v>736558</v>
      </c>
      <c r="I16" s="267">
        <f t="shared" ref="I16:I26" si="17">E16+G16-F16</f>
        <v>0</v>
      </c>
      <c r="J16" s="30"/>
      <c r="K16" s="30"/>
      <c r="L16" s="264">
        <f t="shared" si="16"/>
        <v>736558</v>
      </c>
      <c r="M16" s="264">
        <f t="shared" ref="M16:M25" si="18">I16+K16-J16</f>
        <v>0</v>
      </c>
      <c r="N16" s="30"/>
      <c r="O16" s="30"/>
      <c r="P16" s="264">
        <f t="shared" si="3"/>
        <v>736558</v>
      </c>
      <c r="Q16" s="264">
        <f t="shared" ref="Q16:Q37" si="19">M16+O16-N16</f>
        <v>0</v>
      </c>
      <c r="R16" s="68"/>
      <c r="S16" s="68"/>
      <c r="T16" s="264">
        <f t="shared" si="4"/>
        <v>736558</v>
      </c>
      <c r="U16" s="264">
        <f t="shared" ref="U16:U58" si="20">Q16+S16-R16</f>
        <v>0</v>
      </c>
      <c r="V16" s="68"/>
      <c r="W16" s="68"/>
      <c r="X16" s="264">
        <f t="shared" si="5"/>
        <v>736558</v>
      </c>
      <c r="Y16" s="264">
        <f t="shared" ref="Y16:Y71" si="21">U16+W16-V16</f>
        <v>0</v>
      </c>
      <c r="Z16" s="68"/>
      <c r="AA16" s="68"/>
      <c r="AB16" s="264">
        <f t="shared" si="6"/>
        <v>736558</v>
      </c>
      <c r="AC16" s="264">
        <v>0</v>
      </c>
      <c r="AD16" s="68"/>
      <c r="AE16" s="68"/>
      <c r="AF16" s="264">
        <f t="shared" si="7"/>
        <v>736558</v>
      </c>
      <c r="AG16" s="264">
        <f t="shared" ref="AG16:AG23" si="22">AC16+AE16-AD16</f>
        <v>0</v>
      </c>
      <c r="AH16" s="68"/>
      <c r="AI16" s="68"/>
      <c r="AJ16" s="264">
        <f t="shared" si="8"/>
        <v>736558</v>
      </c>
      <c r="AK16" s="264">
        <f t="shared" ref="AK16:AK23" si="23">AG16+AI16-AH16</f>
        <v>0</v>
      </c>
      <c r="AL16" s="131"/>
      <c r="AM16" s="131"/>
      <c r="AN16" s="264">
        <f t="shared" si="9"/>
        <v>736558</v>
      </c>
      <c r="AO16" s="264">
        <f t="shared" ref="AO16:AO23" si="24">AK16+AM16-AL16</f>
        <v>0</v>
      </c>
      <c r="AP16" s="131"/>
      <c r="AQ16" s="131"/>
      <c r="AR16" s="264">
        <f t="shared" si="10"/>
        <v>736558</v>
      </c>
      <c r="AS16" s="264">
        <f t="shared" ref="AS16:AS23" si="25">AO16+AQ16-AP16</f>
        <v>0</v>
      </c>
      <c r="AT16" s="131"/>
      <c r="AU16" s="131"/>
      <c r="AV16" s="264">
        <f t="shared" si="11"/>
        <v>736558</v>
      </c>
      <c r="AW16" s="264">
        <f t="shared" ref="AW16:AW23" si="26">AS16+AU16-AT16</f>
        <v>0</v>
      </c>
      <c r="AX16" s="131"/>
      <c r="AY16" s="131"/>
      <c r="AZ16" s="264">
        <f t="shared" si="12"/>
        <v>736558</v>
      </c>
      <c r="BA16" s="264">
        <f t="shared" ref="BA16:BA23" si="27">AW16+AY16-AX16</f>
        <v>0</v>
      </c>
      <c r="BB16" s="131"/>
      <c r="BC16" s="131"/>
      <c r="BD16" s="264">
        <f t="shared" si="13"/>
        <v>736558</v>
      </c>
      <c r="BE16" s="264">
        <f t="shared" ref="BE16:BE23" si="28">BA16+BC16-BB16</f>
        <v>0</v>
      </c>
      <c r="BF16" s="131"/>
      <c r="BG16" s="131"/>
      <c r="BH16" s="264">
        <f t="shared" si="14"/>
        <v>736558</v>
      </c>
      <c r="BI16" s="264">
        <f t="shared" ref="BI16:BI23" si="29">BE16+BG16-BF16</f>
        <v>0</v>
      </c>
      <c r="BJ16" s="131"/>
      <c r="BK16" s="131"/>
      <c r="BL16" s="264">
        <f t="shared" si="15"/>
        <v>736558</v>
      </c>
      <c r="BM16" s="264">
        <f t="shared" ref="BM16:BM23" si="30">BI16+BK16-BJ16</f>
        <v>0</v>
      </c>
      <c r="BN16" s="226">
        <f t="shared" si="0"/>
        <v>0</v>
      </c>
      <c r="BO16" s="226">
        <f t="shared" si="1"/>
        <v>0</v>
      </c>
    </row>
    <row r="17" spans="1:69" ht="20.100000000000001" customHeight="1" x14ac:dyDescent="0.55000000000000004">
      <c r="A17" s="235">
        <v>10</v>
      </c>
      <c r="B17" s="239" t="s">
        <v>240</v>
      </c>
      <c r="C17" s="237">
        <v>32</v>
      </c>
      <c r="D17" s="274"/>
      <c r="E17" s="274">
        <v>736558</v>
      </c>
      <c r="F17" s="30"/>
      <c r="G17" s="30"/>
      <c r="H17" s="264"/>
      <c r="I17" s="264">
        <f t="shared" si="17"/>
        <v>736558</v>
      </c>
      <c r="J17" s="279"/>
      <c r="K17" s="279"/>
      <c r="L17" s="264">
        <f t="shared" si="16"/>
        <v>0</v>
      </c>
      <c r="M17" s="264">
        <f t="shared" si="18"/>
        <v>736558</v>
      </c>
      <c r="N17" s="30"/>
      <c r="O17" s="30"/>
      <c r="P17" s="264">
        <f t="shared" si="3"/>
        <v>0</v>
      </c>
      <c r="Q17" s="264">
        <f t="shared" si="19"/>
        <v>736558</v>
      </c>
      <c r="R17" s="68"/>
      <c r="S17" s="68"/>
      <c r="T17" s="264">
        <f t="shared" si="4"/>
        <v>0</v>
      </c>
      <c r="U17" s="264">
        <f t="shared" si="20"/>
        <v>736558</v>
      </c>
      <c r="V17" s="68"/>
      <c r="W17" s="68"/>
      <c r="X17" s="264">
        <f t="shared" si="5"/>
        <v>0</v>
      </c>
      <c r="Y17" s="264">
        <f t="shared" si="21"/>
        <v>736558</v>
      </c>
      <c r="Z17" s="68"/>
      <c r="AA17" s="68"/>
      <c r="AB17" s="264">
        <f t="shared" si="6"/>
        <v>0</v>
      </c>
      <c r="AC17" s="264">
        <f>Y17+AA17-Z17</f>
        <v>736558</v>
      </c>
      <c r="AD17" s="68"/>
      <c r="AE17" s="68"/>
      <c r="AF17" s="264">
        <f t="shared" si="7"/>
        <v>0</v>
      </c>
      <c r="AG17" s="264">
        <f t="shared" si="22"/>
        <v>736558</v>
      </c>
      <c r="AH17" s="68"/>
      <c r="AI17" s="68"/>
      <c r="AJ17" s="264">
        <f t="shared" si="8"/>
        <v>0</v>
      </c>
      <c r="AK17" s="264">
        <f t="shared" si="23"/>
        <v>736558</v>
      </c>
      <c r="AL17" s="131"/>
      <c r="AM17" s="131"/>
      <c r="AN17" s="264">
        <f t="shared" si="9"/>
        <v>0</v>
      </c>
      <c r="AO17" s="264">
        <f t="shared" si="24"/>
        <v>736558</v>
      </c>
      <c r="AP17" s="131"/>
      <c r="AQ17" s="131"/>
      <c r="AR17" s="264">
        <f t="shared" si="10"/>
        <v>0</v>
      </c>
      <c r="AS17" s="264">
        <f t="shared" si="25"/>
        <v>736558</v>
      </c>
      <c r="AT17" s="131"/>
      <c r="AU17" s="131"/>
      <c r="AV17" s="264">
        <f t="shared" si="11"/>
        <v>0</v>
      </c>
      <c r="AW17" s="264">
        <f t="shared" si="26"/>
        <v>736558</v>
      </c>
      <c r="AX17" s="131"/>
      <c r="AY17" s="131"/>
      <c r="AZ17" s="264">
        <f t="shared" si="12"/>
        <v>0</v>
      </c>
      <c r="BA17" s="264">
        <f t="shared" si="27"/>
        <v>736558</v>
      </c>
      <c r="BB17" s="131"/>
      <c r="BC17" s="131"/>
      <c r="BD17" s="264">
        <f t="shared" si="13"/>
        <v>0</v>
      </c>
      <c r="BE17" s="264">
        <f t="shared" si="28"/>
        <v>736558</v>
      </c>
      <c r="BF17" s="131"/>
      <c r="BG17" s="131"/>
      <c r="BH17" s="264">
        <f t="shared" si="14"/>
        <v>0</v>
      </c>
      <c r="BI17" s="264">
        <f t="shared" si="29"/>
        <v>736558</v>
      </c>
      <c r="BJ17" s="131"/>
      <c r="BK17" s="131"/>
      <c r="BL17" s="264">
        <f t="shared" si="15"/>
        <v>0</v>
      </c>
      <c r="BM17" s="264">
        <f t="shared" si="30"/>
        <v>736558</v>
      </c>
      <c r="BN17" s="226">
        <f t="shared" si="0"/>
        <v>0</v>
      </c>
      <c r="BO17" s="226">
        <f t="shared" si="1"/>
        <v>0</v>
      </c>
    </row>
    <row r="18" spans="1:69" ht="20.100000000000001" customHeight="1" x14ac:dyDescent="0.55000000000000004">
      <c r="A18" s="235">
        <v>11</v>
      </c>
      <c r="B18" s="239" t="s">
        <v>135</v>
      </c>
      <c r="C18" s="237">
        <v>33</v>
      </c>
      <c r="D18" s="275">
        <v>25080</v>
      </c>
      <c r="E18" s="275">
        <f t="shared" ref="E18:E19" si="31">F18</f>
        <v>0</v>
      </c>
      <c r="F18" s="30"/>
      <c r="G18" s="30"/>
      <c r="H18" s="264">
        <f>+D18+F18-G18</f>
        <v>25080</v>
      </c>
      <c r="I18" s="264">
        <f t="shared" si="17"/>
        <v>0</v>
      </c>
      <c r="J18" s="280"/>
      <c r="K18" s="280"/>
      <c r="L18" s="264">
        <f t="shared" si="16"/>
        <v>25080</v>
      </c>
      <c r="M18" s="264">
        <f t="shared" si="18"/>
        <v>0</v>
      </c>
      <c r="N18" s="30"/>
      <c r="O18" s="30"/>
      <c r="P18" s="264">
        <f t="shared" si="3"/>
        <v>25080</v>
      </c>
      <c r="Q18" s="264">
        <f t="shared" si="19"/>
        <v>0</v>
      </c>
      <c r="R18" s="68"/>
      <c r="S18" s="68"/>
      <c r="T18" s="264">
        <f t="shared" si="4"/>
        <v>25080</v>
      </c>
      <c r="U18" s="264">
        <f t="shared" si="20"/>
        <v>0</v>
      </c>
      <c r="V18" s="68"/>
      <c r="W18" s="68"/>
      <c r="X18" s="264">
        <f t="shared" si="5"/>
        <v>25080</v>
      </c>
      <c r="Y18" s="264">
        <f t="shared" si="21"/>
        <v>0</v>
      </c>
      <c r="Z18" s="68"/>
      <c r="AA18" s="68"/>
      <c r="AB18" s="264">
        <f t="shared" si="6"/>
        <v>25080</v>
      </c>
      <c r="AC18" s="264">
        <f t="shared" ref="AC18:AC23" si="32">SUM(Y18+Z18-AA18)</f>
        <v>0</v>
      </c>
      <c r="AD18" s="68"/>
      <c r="AE18" s="68"/>
      <c r="AF18" s="264">
        <f t="shared" si="7"/>
        <v>25080</v>
      </c>
      <c r="AG18" s="264">
        <f t="shared" si="22"/>
        <v>0</v>
      </c>
      <c r="AH18" s="68"/>
      <c r="AI18" s="68"/>
      <c r="AJ18" s="264">
        <f t="shared" si="8"/>
        <v>25080</v>
      </c>
      <c r="AK18" s="264">
        <f t="shared" si="23"/>
        <v>0</v>
      </c>
      <c r="AL18" s="131"/>
      <c r="AM18" s="131"/>
      <c r="AN18" s="264">
        <f t="shared" si="9"/>
        <v>25080</v>
      </c>
      <c r="AO18" s="264">
        <f t="shared" si="24"/>
        <v>0</v>
      </c>
      <c r="AP18" s="131"/>
      <c r="AQ18" s="131"/>
      <c r="AR18" s="264">
        <f t="shared" si="10"/>
        <v>25080</v>
      </c>
      <c r="AS18" s="264">
        <f t="shared" si="25"/>
        <v>0</v>
      </c>
      <c r="AT18" s="131"/>
      <c r="AU18" s="131"/>
      <c r="AV18" s="264">
        <f t="shared" si="11"/>
        <v>25080</v>
      </c>
      <c r="AW18" s="264">
        <f t="shared" si="26"/>
        <v>0</v>
      </c>
      <c r="AX18" s="131"/>
      <c r="AY18" s="131"/>
      <c r="AZ18" s="264">
        <f t="shared" si="12"/>
        <v>25080</v>
      </c>
      <c r="BA18" s="264">
        <f t="shared" si="27"/>
        <v>0</v>
      </c>
      <c r="BB18" s="131"/>
      <c r="BC18" s="131"/>
      <c r="BD18" s="264">
        <f t="shared" si="13"/>
        <v>25080</v>
      </c>
      <c r="BE18" s="264">
        <f t="shared" si="28"/>
        <v>0</v>
      </c>
      <c r="BF18" s="131"/>
      <c r="BG18" s="131"/>
      <c r="BH18" s="264">
        <f t="shared" si="14"/>
        <v>25080</v>
      </c>
      <c r="BI18" s="264">
        <f t="shared" si="29"/>
        <v>0</v>
      </c>
      <c r="BJ18" s="131"/>
      <c r="BK18" s="131"/>
      <c r="BL18" s="264">
        <f t="shared" si="15"/>
        <v>25080</v>
      </c>
      <c r="BM18" s="264">
        <f t="shared" si="30"/>
        <v>0</v>
      </c>
      <c r="BN18" s="226">
        <f t="shared" si="0"/>
        <v>0</v>
      </c>
      <c r="BO18" s="226">
        <f t="shared" si="1"/>
        <v>0</v>
      </c>
    </row>
    <row r="19" spans="1:69" ht="20.100000000000001" customHeight="1" x14ac:dyDescent="0.55000000000000004">
      <c r="A19" s="235">
        <v>12</v>
      </c>
      <c r="B19" s="239" t="s">
        <v>50</v>
      </c>
      <c r="C19" s="237">
        <v>36</v>
      </c>
      <c r="D19" s="274">
        <v>5387</v>
      </c>
      <c r="E19" s="274">
        <f t="shared" si="31"/>
        <v>0</v>
      </c>
      <c r="F19" s="30"/>
      <c r="G19" s="279"/>
      <c r="H19" s="264">
        <f>+D19-E19+F19-G19</f>
        <v>5387</v>
      </c>
      <c r="I19" s="264">
        <f t="shared" si="17"/>
        <v>0</v>
      </c>
      <c r="J19" s="280"/>
      <c r="K19" s="30"/>
      <c r="L19" s="264">
        <f t="shared" si="16"/>
        <v>5387</v>
      </c>
      <c r="M19" s="264">
        <f t="shared" si="18"/>
        <v>0</v>
      </c>
      <c r="N19" s="30"/>
      <c r="O19" s="30"/>
      <c r="P19" s="264">
        <f t="shared" si="3"/>
        <v>5387</v>
      </c>
      <c r="Q19" s="264">
        <f t="shared" si="19"/>
        <v>0</v>
      </c>
      <c r="R19" s="68"/>
      <c r="S19" s="68"/>
      <c r="T19" s="264">
        <f t="shared" si="4"/>
        <v>5387</v>
      </c>
      <c r="U19" s="264">
        <f t="shared" si="20"/>
        <v>0</v>
      </c>
      <c r="V19" s="68"/>
      <c r="W19" s="68"/>
      <c r="X19" s="264">
        <f t="shared" si="5"/>
        <v>5387</v>
      </c>
      <c r="Y19" s="264">
        <f t="shared" si="21"/>
        <v>0</v>
      </c>
      <c r="Z19" s="68"/>
      <c r="AA19" s="68"/>
      <c r="AB19" s="264">
        <f t="shared" si="6"/>
        <v>5387</v>
      </c>
      <c r="AC19" s="264">
        <f t="shared" si="32"/>
        <v>0</v>
      </c>
      <c r="AD19" s="68"/>
      <c r="AE19" s="68"/>
      <c r="AF19" s="264">
        <f t="shared" si="7"/>
        <v>5387</v>
      </c>
      <c r="AG19" s="264">
        <f t="shared" si="22"/>
        <v>0</v>
      </c>
      <c r="AH19" s="68"/>
      <c r="AI19" s="68"/>
      <c r="AJ19" s="264">
        <f t="shared" si="8"/>
        <v>5387</v>
      </c>
      <c r="AK19" s="264">
        <f t="shared" si="23"/>
        <v>0</v>
      </c>
      <c r="AL19" s="131"/>
      <c r="AM19" s="131"/>
      <c r="AN19" s="264">
        <f t="shared" si="9"/>
        <v>5387</v>
      </c>
      <c r="AO19" s="264">
        <f t="shared" si="24"/>
        <v>0</v>
      </c>
      <c r="AP19" s="131"/>
      <c r="AQ19" s="131"/>
      <c r="AR19" s="264">
        <f t="shared" si="10"/>
        <v>5387</v>
      </c>
      <c r="AS19" s="264">
        <f t="shared" si="25"/>
        <v>0</v>
      </c>
      <c r="AT19" s="131"/>
      <c r="AU19" s="131"/>
      <c r="AV19" s="264">
        <f t="shared" si="11"/>
        <v>5387</v>
      </c>
      <c r="AW19" s="264">
        <f t="shared" si="26"/>
        <v>0</v>
      </c>
      <c r="AX19" s="131"/>
      <c r="AY19" s="131"/>
      <c r="AZ19" s="264">
        <f t="shared" si="12"/>
        <v>5387</v>
      </c>
      <c r="BA19" s="264">
        <f t="shared" si="27"/>
        <v>0</v>
      </c>
      <c r="BB19" s="131"/>
      <c r="BC19" s="131"/>
      <c r="BD19" s="264">
        <f t="shared" si="13"/>
        <v>5387</v>
      </c>
      <c r="BE19" s="264">
        <f t="shared" si="28"/>
        <v>0</v>
      </c>
      <c r="BF19" s="131"/>
      <c r="BG19" s="131"/>
      <c r="BH19" s="264">
        <f t="shared" si="14"/>
        <v>5387</v>
      </c>
      <c r="BI19" s="264">
        <f t="shared" si="29"/>
        <v>0</v>
      </c>
      <c r="BJ19" s="131"/>
      <c r="BK19" s="131"/>
      <c r="BL19" s="264">
        <f t="shared" si="15"/>
        <v>5387</v>
      </c>
      <c r="BM19" s="264">
        <f t="shared" si="30"/>
        <v>0</v>
      </c>
      <c r="BN19" s="226">
        <f t="shared" si="0"/>
        <v>0</v>
      </c>
      <c r="BO19" s="226">
        <f t="shared" si="1"/>
        <v>0</v>
      </c>
    </row>
    <row r="20" spans="1:69" ht="20.100000000000001" customHeight="1" x14ac:dyDescent="0.55000000000000004">
      <c r="A20" s="235">
        <v>13</v>
      </c>
      <c r="B20" s="236" t="s">
        <v>8</v>
      </c>
      <c r="C20" s="237">
        <v>37</v>
      </c>
      <c r="D20" s="275"/>
      <c r="E20" s="274"/>
      <c r="F20" s="30"/>
      <c r="G20" s="30"/>
      <c r="H20" s="264">
        <f>+D20+F20-G20</f>
        <v>0</v>
      </c>
      <c r="I20" s="264">
        <f t="shared" si="17"/>
        <v>0</v>
      </c>
      <c r="J20" s="280"/>
      <c r="K20" s="279"/>
      <c r="L20" s="264">
        <f t="shared" si="16"/>
        <v>0</v>
      </c>
      <c r="M20" s="264">
        <f t="shared" si="18"/>
        <v>0</v>
      </c>
      <c r="N20" s="30"/>
      <c r="O20" s="30"/>
      <c r="P20" s="264">
        <f t="shared" si="3"/>
        <v>0</v>
      </c>
      <c r="Q20" s="264">
        <f t="shared" si="19"/>
        <v>0</v>
      </c>
      <c r="R20" s="68"/>
      <c r="S20" s="68"/>
      <c r="T20" s="264">
        <f t="shared" si="4"/>
        <v>0</v>
      </c>
      <c r="U20" s="264">
        <f t="shared" si="20"/>
        <v>0</v>
      </c>
      <c r="V20" s="68"/>
      <c r="W20" s="68"/>
      <c r="X20" s="264">
        <f t="shared" si="5"/>
        <v>0</v>
      </c>
      <c r="Y20" s="264">
        <f t="shared" si="21"/>
        <v>0</v>
      </c>
      <c r="Z20" s="68"/>
      <c r="AA20" s="68"/>
      <c r="AB20" s="264">
        <f t="shared" si="6"/>
        <v>0</v>
      </c>
      <c r="AC20" s="264">
        <f t="shared" si="32"/>
        <v>0</v>
      </c>
      <c r="AD20" s="68"/>
      <c r="AE20" s="68"/>
      <c r="AF20" s="264">
        <f t="shared" si="7"/>
        <v>0</v>
      </c>
      <c r="AG20" s="264">
        <f t="shared" si="22"/>
        <v>0</v>
      </c>
      <c r="AH20" s="68"/>
      <c r="AI20" s="68"/>
      <c r="AJ20" s="264">
        <f t="shared" si="8"/>
        <v>0</v>
      </c>
      <c r="AK20" s="264">
        <f t="shared" si="23"/>
        <v>0</v>
      </c>
      <c r="AL20" s="131"/>
      <c r="AM20" s="131"/>
      <c r="AN20" s="264">
        <f t="shared" si="9"/>
        <v>0</v>
      </c>
      <c r="AO20" s="264">
        <f t="shared" si="24"/>
        <v>0</v>
      </c>
      <c r="AP20" s="131"/>
      <c r="AQ20" s="131"/>
      <c r="AR20" s="264">
        <f t="shared" si="10"/>
        <v>0</v>
      </c>
      <c r="AS20" s="264">
        <f t="shared" si="25"/>
        <v>0</v>
      </c>
      <c r="AT20" s="131"/>
      <c r="AU20" s="131"/>
      <c r="AV20" s="264">
        <f t="shared" si="11"/>
        <v>0</v>
      </c>
      <c r="AW20" s="264">
        <f t="shared" si="26"/>
        <v>0</v>
      </c>
      <c r="AX20" s="131"/>
      <c r="AY20" s="131"/>
      <c r="AZ20" s="264">
        <f t="shared" si="12"/>
        <v>0</v>
      </c>
      <c r="BA20" s="264">
        <f t="shared" si="27"/>
        <v>0</v>
      </c>
      <c r="BB20" s="131"/>
      <c r="BC20" s="131"/>
      <c r="BD20" s="264">
        <f t="shared" si="13"/>
        <v>0</v>
      </c>
      <c r="BE20" s="264">
        <f t="shared" si="28"/>
        <v>0</v>
      </c>
      <c r="BF20" s="131"/>
      <c r="BG20" s="131"/>
      <c r="BH20" s="264">
        <f t="shared" si="14"/>
        <v>0</v>
      </c>
      <c r="BI20" s="264">
        <f t="shared" si="29"/>
        <v>0</v>
      </c>
      <c r="BJ20" s="131"/>
      <c r="BK20" s="131"/>
      <c r="BL20" s="264">
        <f t="shared" si="15"/>
        <v>0</v>
      </c>
      <c r="BM20" s="264">
        <f t="shared" si="30"/>
        <v>0</v>
      </c>
      <c r="BN20" s="226">
        <f t="shared" si="0"/>
        <v>0</v>
      </c>
      <c r="BO20" s="226">
        <f t="shared" si="1"/>
        <v>0</v>
      </c>
    </row>
    <row r="21" spans="1:69" ht="20.100000000000001" customHeight="1" x14ac:dyDescent="0.55000000000000004">
      <c r="A21" s="235">
        <v>14</v>
      </c>
      <c r="B21" s="239" t="s">
        <v>253</v>
      </c>
      <c r="C21" s="237">
        <v>38</v>
      </c>
      <c r="D21" s="274">
        <v>300</v>
      </c>
      <c r="E21" s="274"/>
      <c r="F21" s="30"/>
      <c r="G21" s="30"/>
      <c r="H21" s="264">
        <f>+D21-E21+F21-G21</f>
        <v>300</v>
      </c>
      <c r="I21" s="264">
        <f t="shared" si="17"/>
        <v>0</v>
      </c>
      <c r="J21" s="280"/>
      <c r="K21" s="280"/>
      <c r="L21" s="264">
        <f t="shared" si="16"/>
        <v>300</v>
      </c>
      <c r="M21" s="264">
        <f t="shared" si="18"/>
        <v>0</v>
      </c>
      <c r="N21" s="30"/>
      <c r="O21" s="30"/>
      <c r="P21" s="264">
        <f t="shared" si="3"/>
        <v>300</v>
      </c>
      <c r="Q21" s="264">
        <f t="shared" si="19"/>
        <v>0</v>
      </c>
      <c r="R21" s="68"/>
      <c r="S21" s="68"/>
      <c r="T21" s="264">
        <f t="shared" si="4"/>
        <v>300</v>
      </c>
      <c r="U21" s="264">
        <f t="shared" si="20"/>
        <v>0</v>
      </c>
      <c r="V21" s="68"/>
      <c r="W21" s="68"/>
      <c r="X21" s="264">
        <f t="shared" si="5"/>
        <v>300</v>
      </c>
      <c r="Y21" s="264">
        <f t="shared" si="21"/>
        <v>0</v>
      </c>
      <c r="Z21" s="68"/>
      <c r="AA21" s="68"/>
      <c r="AB21" s="264">
        <f t="shared" si="6"/>
        <v>300</v>
      </c>
      <c r="AC21" s="264">
        <f t="shared" si="32"/>
        <v>0</v>
      </c>
      <c r="AD21" s="68"/>
      <c r="AE21" s="68"/>
      <c r="AF21" s="264">
        <f t="shared" si="7"/>
        <v>300</v>
      </c>
      <c r="AG21" s="264">
        <f t="shared" si="22"/>
        <v>0</v>
      </c>
      <c r="AH21" s="68"/>
      <c r="AI21" s="68"/>
      <c r="AJ21" s="264">
        <f t="shared" si="8"/>
        <v>300</v>
      </c>
      <c r="AK21" s="264">
        <f t="shared" si="23"/>
        <v>0</v>
      </c>
      <c r="AL21" s="131"/>
      <c r="AM21" s="131"/>
      <c r="AN21" s="264">
        <f t="shared" si="9"/>
        <v>300</v>
      </c>
      <c r="AO21" s="264">
        <f t="shared" si="24"/>
        <v>0</v>
      </c>
      <c r="AP21" s="131"/>
      <c r="AQ21" s="131"/>
      <c r="AR21" s="264">
        <f t="shared" si="10"/>
        <v>300</v>
      </c>
      <c r="AS21" s="264">
        <f t="shared" si="25"/>
        <v>0</v>
      </c>
      <c r="AT21" s="131"/>
      <c r="AU21" s="131"/>
      <c r="AV21" s="264">
        <f t="shared" si="11"/>
        <v>300</v>
      </c>
      <c r="AW21" s="264">
        <f t="shared" si="26"/>
        <v>0</v>
      </c>
      <c r="AX21" s="131"/>
      <c r="AY21" s="131"/>
      <c r="AZ21" s="264">
        <f t="shared" si="12"/>
        <v>300</v>
      </c>
      <c r="BA21" s="264">
        <f t="shared" si="27"/>
        <v>0</v>
      </c>
      <c r="BB21" s="131"/>
      <c r="BC21" s="131"/>
      <c r="BD21" s="264">
        <f t="shared" si="13"/>
        <v>300</v>
      </c>
      <c r="BE21" s="264">
        <f t="shared" si="28"/>
        <v>0</v>
      </c>
      <c r="BF21" s="131"/>
      <c r="BG21" s="131"/>
      <c r="BH21" s="264">
        <f t="shared" si="14"/>
        <v>300</v>
      </c>
      <c r="BI21" s="264">
        <f t="shared" si="29"/>
        <v>0</v>
      </c>
      <c r="BJ21" s="131"/>
      <c r="BK21" s="131"/>
      <c r="BL21" s="264">
        <f t="shared" si="15"/>
        <v>300</v>
      </c>
      <c r="BM21" s="264">
        <f t="shared" si="30"/>
        <v>0</v>
      </c>
      <c r="BN21" s="226">
        <f t="shared" si="0"/>
        <v>0</v>
      </c>
      <c r="BO21" s="226">
        <f t="shared" si="1"/>
        <v>0</v>
      </c>
      <c r="BQ21" s="252"/>
    </row>
    <row r="22" spans="1:69" ht="20.100000000000001" customHeight="1" x14ac:dyDescent="0.55000000000000004">
      <c r="A22" s="235">
        <v>15</v>
      </c>
      <c r="B22" s="239" t="s">
        <v>21</v>
      </c>
      <c r="C22" s="237">
        <v>39</v>
      </c>
      <c r="D22" s="274">
        <v>79833</v>
      </c>
      <c r="E22" s="274"/>
      <c r="F22" s="30"/>
      <c r="G22" s="30"/>
      <c r="H22" s="264">
        <f>+D22-E22+F22-G22</f>
        <v>79833</v>
      </c>
      <c r="I22" s="264">
        <f t="shared" si="17"/>
        <v>0</v>
      </c>
      <c r="J22" s="30"/>
      <c r="K22" s="30"/>
      <c r="L22" s="264">
        <f t="shared" si="16"/>
        <v>79833</v>
      </c>
      <c r="M22" s="264">
        <f t="shared" si="18"/>
        <v>0</v>
      </c>
      <c r="N22" s="30"/>
      <c r="O22" s="30"/>
      <c r="P22" s="264">
        <f t="shared" si="3"/>
        <v>79833</v>
      </c>
      <c r="Q22" s="264">
        <f t="shared" si="19"/>
        <v>0</v>
      </c>
      <c r="R22" s="68"/>
      <c r="S22" s="68"/>
      <c r="T22" s="264">
        <f t="shared" si="4"/>
        <v>79833</v>
      </c>
      <c r="U22" s="264">
        <f t="shared" si="20"/>
        <v>0</v>
      </c>
      <c r="V22" s="68"/>
      <c r="W22" s="68"/>
      <c r="X22" s="264">
        <f t="shared" si="5"/>
        <v>79833</v>
      </c>
      <c r="Y22" s="264">
        <f t="shared" si="21"/>
        <v>0</v>
      </c>
      <c r="Z22" s="68"/>
      <c r="AA22" s="68"/>
      <c r="AB22" s="264">
        <f t="shared" si="6"/>
        <v>79833</v>
      </c>
      <c r="AC22" s="264">
        <f t="shared" si="32"/>
        <v>0</v>
      </c>
      <c r="AD22" s="68"/>
      <c r="AE22" s="68"/>
      <c r="AF22" s="264">
        <f t="shared" si="7"/>
        <v>79833</v>
      </c>
      <c r="AG22" s="264">
        <f t="shared" si="22"/>
        <v>0</v>
      </c>
      <c r="AH22" s="68"/>
      <c r="AI22" s="68"/>
      <c r="AJ22" s="264">
        <f t="shared" si="8"/>
        <v>79833</v>
      </c>
      <c r="AK22" s="264">
        <f t="shared" si="23"/>
        <v>0</v>
      </c>
      <c r="AL22" s="131"/>
      <c r="AM22" s="131"/>
      <c r="AN22" s="264">
        <f t="shared" si="9"/>
        <v>79833</v>
      </c>
      <c r="AO22" s="264">
        <f t="shared" si="24"/>
        <v>0</v>
      </c>
      <c r="AP22" s="131"/>
      <c r="AQ22" s="131"/>
      <c r="AR22" s="264">
        <f t="shared" si="10"/>
        <v>79833</v>
      </c>
      <c r="AS22" s="264">
        <f t="shared" si="25"/>
        <v>0</v>
      </c>
      <c r="AT22" s="131"/>
      <c r="AU22" s="131"/>
      <c r="AV22" s="264">
        <f t="shared" si="11"/>
        <v>79833</v>
      </c>
      <c r="AW22" s="264">
        <f t="shared" si="26"/>
        <v>0</v>
      </c>
      <c r="AX22" s="131"/>
      <c r="AY22" s="131"/>
      <c r="AZ22" s="264">
        <f t="shared" si="12"/>
        <v>79833</v>
      </c>
      <c r="BA22" s="264">
        <f t="shared" si="27"/>
        <v>0</v>
      </c>
      <c r="BB22" s="131"/>
      <c r="BC22" s="131"/>
      <c r="BD22" s="264">
        <f t="shared" si="13"/>
        <v>79833</v>
      </c>
      <c r="BE22" s="264">
        <f t="shared" si="28"/>
        <v>0</v>
      </c>
      <c r="BF22" s="131"/>
      <c r="BG22" s="131"/>
      <c r="BH22" s="264">
        <f t="shared" si="14"/>
        <v>79833</v>
      </c>
      <c r="BI22" s="264">
        <f t="shared" si="29"/>
        <v>0</v>
      </c>
      <c r="BJ22" s="131"/>
      <c r="BK22" s="131"/>
      <c r="BL22" s="264">
        <f t="shared" si="15"/>
        <v>79833</v>
      </c>
      <c r="BM22" s="264">
        <f t="shared" si="30"/>
        <v>0</v>
      </c>
      <c r="BN22" s="226">
        <f t="shared" si="0"/>
        <v>0</v>
      </c>
      <c r="BO22" s="226">
        <f t="shared" si="1"/>
        <v>0</v>
      </c>
    </row>
    <row r="23" spans="1:69" ht="20.100000000000001" customHeight="1" x14ac:dyDescent="0.55000000000000004">
      <c r="A23" s="235">
        <v>16</v>
      </c>
      <c r="B23" s="236" t="s">
        <v>239</v>
      </c>
      <c r="C23" s="237">
        <v>40</v>
      </c>
      <c r="D23" s="274"/>
      <c r="E23" s="274">
        <v>65849.72</v>
      </c>
      <c r="F23" s="30"/>
      <c r="G23" s="30"/>
      <c r="H23" s="264"/>
      <c r="I23" s="264">
        <f t="shared" si="17"/>
        <v>65849.72</v>
      </c>
      <c r="J23" s="30"/>
      <c r="K23" s="30"/>
      <c r="L23" s="264">
        <f t="shared" si="16"/>
        <v>0</v>
      </c>
      <c r="M23" s="264">
        <f t="shared" si="18"/>
        <v>65849.72</v>
      </c>
      <c r="N23" s="30"/>
      <c r="O23" s="30"/>
      <c r="P23" s="264">
        <f t="shared" si="3"/>
        <v>0</v>
      </c>
      <c r="Q23" s="264">
        <f t="shared" si="19"/>
        <v>65849.72</v>
      </c>
      <c r="R23" s="68"/>
      <c r="S23" s="68"/>
      <c r="T23" s="264">
        <f t="shared" si="4"/>
        <v>0</v>
      </c>
      <c r="U23" s="264">
        <f t="shared" si="20"/>
        <v>65849.72</v>
      </c>
      <c r="V23" s="68"/>
      <c r="W23" s="68"/>
      <c r="X23" s="264">
        <f t="shared" si="5"/>
        <v>0</v>
      </c>
      <c r="Y23" s="264">
        <f t="shared" si="21"/>
        <v>65849.72</v>
      </c>
      <c r="Z23" s="68"/>
      <c r="AA23" s="68"/>
      <c r="AB23" s="264">
        <f t="shared" si="6"/>
        <v>0</v>
      </c>
      <c r="AC23" s="264">
        <f t="shared" si="32"/>
        <v>65849.72</v>
      </c>
      <c r="AD23" s="68"/>
      <c r="AE23" s="68"/>
      <c r="AF23" s="264">
        <f t="shared" si="7"/>
        <v>0</v>
      </c>
      <c r="AG23" s="264">
        <f t="shared" si="22"/>
        <v>65849.72</v>
      </c>
      <c r="AH23" s="68"/>
      <c r="AI23" s="68"/>
      <c r="AJ23" s="264">
        <f t="shared" si="8"/>
        <v>0</v>
      </c>
      <c r="AK23" s="264">
        <f t="shared" si="23"/>
        <v>65849.72</v>
      </c>
      <c r="AL23" s="131"/>
      <c r="AM23" s="131"/>
      <c r="AN23" s="264">
        <f t="shared" si="9"/>
        <v>0</v>
      </c>
      <c r="AO23" s="264">
        <f t="shared" si="24"/>
        <v>65849.72</v>
      </c>
      <c r="AP23" s="131"/>
      <c r="AQ23" s="131"/>
      <c r="AR23" s="264">
        <f t="shared" si="10"/>
        <v>0</v>
      </c>
      <c r="AS23" s="264">
        <f t="shared" si="25"/>
        <v>65849.72</v>
      </c>
      <c r="AT23" s="131"/>
      <c r="AU23" s="131"/>
      <c r="AV23" s="264">
        <f t="shared" si="11"/>
        <v>0</v>
      </c>
      <c r="AW23" s="264">
        <f t="shared" si="26"/>
        <v>65849.72</v>
      </c>
      <c r="AX23" s="131"/>
      <c r="AY23" s="131"/>
      <c r="AZ23" s="264">
        <f t="shared" si="12"/>
        <v>0</v>
      </c>
      <c r="BA23" s="264">
        <f t="shared" si="27"/>
        <v>65849.72</v>
      </c>
      <c r="BB23" s="131"/>
      <c r="BC23" s="131"/>
      <c r="BD23" s="264">
        <f t="shared" si="13"/>
        <v>0</v>
      </c>
      <c r="BE23" s="264">
        <f t="shared" si="28"/>
        <v>65849.72</v>
      </c>
      <c r="BF23" s="131"/>
      <c r="BG23" s="131"/>
      <c r="BH23" s="264">
        <f t="shared" si="14"/>
        <v>0</v>
      </c>
      <c r="BI23" s="264">
        <f t="shared" si="29"/>
        <v>65849.72</v>
      </c>
      <c r="BJ23" s="131"/>
      <c r="BK23" s="131"/>
      <c r="BL23" s="264">
        <f t="shared" si="15"/>
        <v>0</v>
      </c>
      <c r="BM23" s="264">
        <f t="shared" si="30"/>
        <v>65849.72</v>
      </c>
      <c r="BN23" s="226">
        <f t="shared" si="0"/>
        <v>0</v>
      </c>
      <c r="BO23" s="226">
        <f t="shared" si="1"/>
        <v>0</v>
      </c>
    </row>
    <row r="24" spans="1:69" ht="20.100000000000001" customHeight="1" x14ac:dyDescent="0.55000000000000004">
      <c r="A24" s="235">
        <v>17</v>
      </c>
      <c r="B24" s="239" t="s">
        <v>231</v>
      </c>
      <c r="C24" s="237">
        <v>41</v>
      </c>
      <c r="D24" s="274">
        <v>4689977.03</v>
      </c>
      <c r="E24" s="274"/>
      <c r="F24" s="30"/>
      <c r="G24" s="30"/>
      <c r="H24" s="265">
        <f>+D24-E24+F24-G24</f>
        <v>4689977.03</v>
      </c>
      <c r="I24" s="264">
        <f t="shared" si="17"/>
        <v>0</v>
      </c>
      <c r="J24" s="30"/>
      <c r="K24" s="30"/>
      <c r="L24" s="265">
        <f t="shared" si="16"/>
        <v>4689977.03</v>
      </c>
      <c r="M24" s="264">
        <f t="shared" si="18"/>
        <v>0</v>
      </c>
      <c r="N24" s="66"/>
      <c r="O24" s="66"/>
      <c r="P24" s="265">
        <f t="shared" si="3"/>
        <v>4689977.03</v>
      </c>
      <c r="Q24" s="264">
        <f t="shared" si="19"/>
        <v>0</v>
      </c>
      <c r="R24" s="68"/>
      <c r="S24" s="68"/>
      <c r="T24" s="265">
        <f t="shared" si="4"/>
        <v>4689977.03</v>
      </c>
      <c r="U24" s="264">
        <f t="shared" si="20"/>
        <v>0</v>
      </c>
      <c r="V24" s="68"/>
      <c r="W24" s="68"/>
      <c r="X24" s="265">
        <f t="shared" si="5"/>
        <v>4689977.03</v>
      </c>
      <c r="Y24" s="264">
        <f t="shared" si="21"/>
        <v>0</v>
      </c>
      <c r="Z24" s="68"/>
      <c r="AA24" s="68">
        <v>5681.69</v>
      </c>
      <c r="AB24" s="265">
        <f t="shared" si="6"/>
        <v>4684295.34</v>
      </c>
      <c r="AC24" s="264"/>
      <c r="AD24" s="68"/>
      <c r="AE24" s="68">
        <v>944.59</v>
      </c>
      <c r="AF24" s="265">
        <f t="shared" si="7"/>
        <v>4683350.75</v>
      </c>
      <c r="AG24" s="265"/>
      <c r="AH24" s="68">
        <v>10000</v>
      </c>
      <c r="AI24" s="68">
        <v>10000</v>
      </c>
      <c r="AJ24" s="265">
        <f t="shared" si="8"/>
        <v>4683350.75</v>
      </c>
      <c r="AK24" s="265"/>
      <c r="AL24" s="131">
        <f>20000+61000</f>
        <v>81000</v>
      </c>
      <c r="AM24" s="131">
        <f>23000+69000</f>
        <v>92000</v>
      </c>
      <c r="AN24" s="265">
        <f t="shared" si="9"/>
        <v>4672350.75</v>
      </c>
      <c r="AO24" s="265"/>
      <c r="AP24" s="131">
        <f>50000+47500+23000+13000+12000+106000</f>
        <v>251500</v>
      </c>
      <c r="AQ24" s="131">
        <f>50000+47500+23000+13000+12000+106000</f>
        <v>251500</v>
      </c>
      <c r="AR24" s="265">
        <f t="shared" si="10"/>
        <v>4672350.75</v>
      </c>
      <c r="AS24" s="265"/>
      <c r="AT24" s="131">
        <f>20000+30000+20000+50000+15000+15000+23000+15000+50000+59000</f>
        <v>297000</v>
      </c>
      <c r="AU24" s="131">
        <f>16000+30000+20000+50000+15000+10000+23000+15000+50000+59000</f>
        <v>288000</v>
      </c>
      <c r="AV24" s="265">
        <f t="shared" si="11"/>
        <v>4681350.75</v>
      </c>
      <c r="AW24" s="265"/>
      <c r="AX24" s="131">
        <v>1006500</v>
      </c>
      <c r="AY24" s="131">
        <v>847900</v>
      </c>
      <c r="AZ24" s="265">
        <f t="shared" si="12"/>
        <v>4839950.75</v>
      </c>
      <c r="BA24" s="265"/>
      <c r="BB24" s="131"/>
      <c r="BC24" s="131"/>
      <c r="BD24" s="265">
        <f t="shared" si="13"/>
        <v>4839950.75</v>
      </c>
      <c r="BE24" s="265"/>
      <c r="BF24" s="131"/>
      <c r="BG24" s="131"/>
      <c r="BH24" s="265">
        <f t="shared" si="14"/>
        <v>4839950.75</v>
      </c>
      <c r="BI24" s="265"/>
      <c r="BJ24" s="131"/>
      <c r="BK24" s="131"/>
      <c r="BL24" s="265">
        <f t="shared" si="15"/>
        <v>4839950.75</v>
      </c>
      <c r="BM24" s="265"/>
      <c r="BN24" s="226">
        <f t="shared" si="0"/>
        <v>1646000</v>
      </c>
      <c r="BO24" s="226">
        <f t="shared" si="1"/>
        <v>1496026.28</v>
      </c>
    </row>
    <row r="25" spans="1:69" ht="20.100000000000001" customHeight="1" x14ac:dyDescent="0.55000000000000004">
      <c r="A25" s="235">
        <v>18</v>
      </c>
      <c r="B25" s="236" t="s">
        <v>232</v>
      </c>
      <c r="C25" s="237">
        <v>44</v>
      </c>
      <c r="D25" s="274">
        <v>178000</v>
      </c>
      <c r="E25" s="274"/>
      <c r="F25" s="30"/>
      <c r="G25" s="30"/>
      <c r="H25" s="264">
        <f>+D25-E25+F25-G25</f>
        <v>178000</v>
      </c>
      <c r="I25" s="264">
        <f t="shared" si="17"/>
        <v>0</v>
      </c>
      <c r="J25" s="30"/>
      <c r="K25" s="30"/>
      <c r="L25" s="264">
        <f>SUM(H25+J25-K25)</f>
        <v>178000</v>
      </c>
      <c r="M25" s="264">
        <f t="shared" si="18"/>
        <v>0</v>
      </c>
      <c r="N25" s="68"/>
      <c r="O25" s="68"/>
      <c r="P25" s="264">
        <f>SUM(L25+N25-O25)</f>
        <v>178000</v>
      </c>
      <c r="Q25" s="264">
        <f t="shared" si="19"/>
        <v>0</v>
      </c>
      <c r="R25" s="68"/>
      <c r="S25" s="68"/>
      <c r="T25" s="264">
        <f>SUM(P25+R25-S25)</f>
        <v>178000</v>
      </c>
      <c r="U25" s="264">
        <f t="shared" si="20"/>
        <v>0</v>
      </c>
      <c r="V25" s="68"/>
      <c r="W25" s="68"/>
      <c r="X25" s="264">
        <f>SUM(T25+V25-W25)</f>
        <v>178000</v>
      </c>
      <c r="Y25" s="264">
        <f t="shared" si="21"/>
        <v>0</v>
      </c>
      <c r="Z25" s="68"/>
      <c r="AA25" s="68"/>
      <c r="AB25" s="264">
        <f>SUM(X25+Z25-AA25)</f>
        <v>178000</v>
      </c>
      <c r="AC25" s="264">
        <f>SUM(Y25+Z25-AA25)</f>
        <v>0</v>
      </c>
      <c r="AD25" s="68"/>
      <c r="AE25" s="68"/>
      <c r="AF25" s="264">
        <f>SUM(AB25+AD25-AE25)</f>
        <v>178000</v>
      </c>
      <c r="AG25" s="264">
        <f>SUM(AC25+AD25-AE25)</f>
        <v>0</v>
      </c>
      <c r="AH25" s="68"/>
      <c r="AI25" s="68"/>
      <c r="AJ25" s="264">
        <f>SUM(AF25+AH25-AI25)</f>
        <v>178000</v>
      </c>
      <c r="AK25" s="264">
        <f>SUM(AG25+AH25-AI25)</f>
        <v>0</v>
      </c>
      <c r="AL25" s="131"/>
      <c r="AM25" s="131"/>
      <c r="AN25" s="264">
        <f>SUM(AJ25+AL25-AM25)</f>
        <v>178000</v>
      </c>
      <c r="AO25" s="264">
        <f>SUM(AK25+AL25-AM25)</f>
        <v>0</v>
      </c>
      <c r="AP25" s="131"/>
      <c r="AQ25" s="131"/>
      <c r="AR25" s="264">
        <f>SUM(AN25+AP25-AQ25)</f>
        <v>178000</v>
      </c>
      <c r="AS25" s="264">
        <f>SUM(AO25+AP25-AQ25)</f>
        <v>0</v>
      </c>
      <c r="AT25" s="131"/>
      <c r="AU25" s="131"/>
      <c r="AV25" s="264">
        <f>SUM(AR25+AT25-AU25)</f>
        <v>178000</v>
      </c>
      <c r="AW25" s="264">
        <f>SUM(AS25+AT25-AU25)</f>
        <v>0</v>
      </c>
      <c r="AX25" s="131"/>
      <c r="AY25" s="131"/>
      <c r="AZ25" s="264">
        <f>SUM(AV25+AX25-AY25)</f>
        <v>178000</v>
      </c>
      <c r="BA25" s="264">
        <f>SUM(AW25+AX25-AY25)</f>
        <v>0</v>
      </c>
      <c r="BB25" s="131"/>
      <c r="BC25" s="131"/>
      <c r="BD25" s="264">
        <f>SUM(AZ25+BB25-BC25)</f>
        <v>178000</v>
      </c>
      <c r="BE25" s="264">
        <f>SUM(BA25+BB25-BC25)</f>
        <v>0</v>
      </c>
      <c r="BF25" s="131"/>
      <c r="BG25" s="131"/>
      <c r="BH25" s="264">
        <f>SUM(BD25+BF25-BG25)</f>
        <v>178000</v>
      </c>
      <c r="BI25" s="264">
        <f>SUM(BE25+BF25-BG25)</f>
        <v>0</v>
      </c>
      <c r="BJ25" s="131"/>
      <c r="BK25" s="131"/>
      <c r="BL25" s="264">
        <f>SUM(BH25+BJ25-BK25)</f>
        <v>178000</v>
      </c>
      <c r="BM25" s="264">
        <f>SUM(BI25+BJ25-BK25)</f>
        <v>0</v>
      </c>
      <c r="BN25" s="226">
        <f t="shared" si="0"/>
        <v>0</v>
      </c>
      <c r="BO25" s="226">
        <f t="shared" si="1"/>
        <v>0</v>
      </c>
    </row>
    <row r="26" spans="1:69" ht="20.100000000000001" customHeight="1" x14ac:dyDescent="0.55000000000000004">
      <c r="A26" s="235">
        <v>19</v>
      </c>
      <c r="B26" s="238" t="s">
        <v>233</v>
      </c>
      <c r="C26" s="237">
        <v>48</v>
      </c>
      <c r="D26" s="274">
        <v>333621.40000000002</v>
      </c>
      <c r="E26" s="274"/>
      <c r="F26" s="30"/>
      <c r="G26" s="30"/>
      <c r="H26" s="264">
        <f>+D26+F26-G26</f>
        <v>333621.40000000002</v>
      </c>
      <c r="I26" s="264">
        <f t="shared" si="17"/>
        <v>0</v>
      </c>
      <c r="J26" s="30"/>
      <c r="K26" s="30"/>
      <c r="L26" s="264">
        <f>SUM(H26+J26-K26)</f>
        <v>333621.40000000002</v>
      </c>
      <c r="M26" s="264">
        <f>SUM(I26+J26-K26)</f>
        <v>0</v>
      </c>
      <c r="N26" s="68"/>
      <c r="O26" s="68"/>
      <c r="P26" s="264">
        <f>SUM(L26+N26-O26)</f>
        <v>333621.40000000002</v>
      </c>
      <c r="Q26" s="264">
        <f t="shared" si="19"/>
        <v>0</v>
      </c>
      <c r="R26" s="68"/>
      <c r="S26" s="68"/>
      <c r="T26" s="264">
        <f>SUM(P26+R26-S26)</f>
        <v>333621.40000000002</v>
      </c>
      <c r="U26" s="264">
        <f t="shared" si="20"/>
        <v>0</v>
      </c>
      <c r="V26" s="68"/>
      <c r="W26" s="68"/>
      <c r="X26" s="264">
        <f>SUM(T26+V26-W26)</f>
        <v>333621.40000000002</v>
      </c>
      <c r="Y26" s="264">
        <f t="shared" si="21"/>
        <v>0</v>
      </c>
      <c r="Z26" s="68"/>
      <c r="AA26" s="68"/>
      <c r="AB26" s="264">
        <f>SUM(X26+Z26-AA26)</f>
        <v>333621.40000000002</v>
      </c>
      <c r="AC26" s="264">
        <f>SUM(Y26+Z26-AA26)</f>
        <v>0</v>
      </c>
      <c r="AD26" s="68"/>
      <c r="AE26" s="68"/>
      <c r="AF26" s="264">
        <f>SUM(AB26+AD26-AE26)</f>
        <v>333621.40000000002</v>
      </c>
      <c r="AG26" s="264">
        <f>SUM(AC26+AD26-AE26)</f>
        <v>0</v>
      </c>
      <c r="AH26" s="68"/>
      <c r="AI26" s="68"/>
      <c r="AJ26" s="264">
        <f>SUM(AF26+AH26-AI26)</f>
        <v>333621.40000000002</v>
      </c>
      <c r="AK26" s="264">
        <f>SUM(AG26+AH26-AI26)</f>
        <v>0</v>
      </c>
      <c r="AL26" s="131"/>
      <c r="AM26" s="131"/>
      <c r="AN26" s="264">
        <f>SUM(AJ26+AL26-AM26)</f>
        <v>333621.40000000002</v>
      </c>
      <c r="AO26" s="264">
        <f>SUM(AK26+AL26-AM26)</f>
        <v>0</v>
      </c>
      <c r="AP26" s="131"/>
      <c r="AQ26" s="131"/>
      <c r="AR26" s="264">
        <f>SUM(AN26+AP26-AQ26)</f>
        <v>333621.40000000002</v>
      </c>
      <c r="AS26" s="264">
        <f>SUM(AO26+AP26-AQ26)</f>
        <v>0</v>
      </c>
      <c r="AT26" s="131"/>
      <c r="AU26" s="131"/>
      <c r="AV26" s="264">
        <f>SUM(AR26+AT26-AU26)</f>
        <v>333621.40000000002</v>
      </c>
      <c r="AW26" s="264">
        <f>SUM(AS26+AT26-AU26)</f>
        <v>0</v>
      </c>
      <c r="AX26" s="131"/>
      <c r="AY26" s="131"/>
      <c r="AZ26" s="264">
        <f>SUM(AV26+AX26-AY26)</f>
        <v>333621.40000000002</v>
      </c>
      <c r="BA26" s="264">
        <f>SUM(AW26+AX26-AY26)</f>
        <v>0</v>
      </c>
      <c r="BB26" s="131"/>
      <c r="BC26" s="131"/>
      <c r="BD26" s="264">
        <f>SUM(AZ26+BB26-BC26)</f>
        <v>333621.40000000002</v>
      </c>
      <c r="BE26" s="264">
        <f>SUM(BA26+BB26-BC26)</f>
        <v>0</v>
      </c>
      <c r="BF26" s="131"/>
      <c r="BG26" s="131"/>
      <c r="BH26" s="264">
        <f>SUM(BD26+BF26-BG26)</f>
        <v>333621.40000000002</v>
      </c>
      <c r="BI26" s="264">
        <f>SUM(BE26+BF26-BG26)</f>
        <v>0</v>
      </c>
      <c r="BJ26" s="131"/>
      <c r="BK26" s="131"/>
      <c r="BL26" s="264">
        <f>SUM(BH26+BJ26-BK26)</f>
        <v>333621.40000000002</v>
      </c>
      <c r="BM26" s="264">
        <f>SUM(BI26+BJ26-BK26)</f>
        <v>0</v>
      </c>
      <c r="BN26" s="226">
        <f t="shared" si="0"/>
        <v>0</v>
      </c>
      <c r="BO26" s="226">
        <f t="shared" si="1"/>
        <v>0</v>
      </c>
    </row>
    <row r="27" spans="1:69" ht="20.100000000000001" customHeight="1" x14ac:dyDescent="0.55000000000000004">
      <c r="A27" s="235">
        <v>20</v>
      </c>
      <c r="B27" s="239" t="s">
        <v>136</v>
      </c>
      <c r="C27" s="237">
        <v>52</v>
      </c>
      <c r="D27" s="274">
        <v>205000</v>
      </c>
      <c r="E27" s="274"/>
      <c r="F27" s="30"/>
      <c r="G27" s="30"/>
      <c r="H27" s="264">
        <f>+D27-E27+F27-G27</f>
        <v>205000</v>
      </c>
      <c r="I27" s="264">
        <v>0</v>
      </c>
      <c r="J27" s="30"/>
      <c r="K27" s="30"/>
      <c r="L27" s="264">
        <f>SUM(H27-K27+J27)</f>
        <v>205000</v>
      </c>
      <c r="M27" s="264">
        <v>0</v>
      </c>
      <c r="N27" s="68"/>
      <c r="O27" s="68"/>
      <c r="P27" s="264">
        <f>SUM(L27-O27+N27)</f>
        <v>205000</v>
      </c>
      <c r="Q27" s="264">
        <f t="shared" si="19"/>
        <v>0</v>
      </c>
      <c r="R27" s="68"/>
      <c r="S27" s="68"/>
      <c r="T27" s="264">
        <f>SUM(P27-S27+R27)</f>
        <v>205000</v>
      </c>
      <c r="U27" s="264">
        <f t="shared" si="20"/>
        <v>0</v>
      </c>
      <c r="V27" s="68"/>
      <c r="W27" s="68"/>
      <c r="X27" s="264">
        <f>SUM(T27-W27+V27)</f>
        <v>205000</v>
      </c>
      <c r="Y27" s="264">
        <f t="shared" si="21"/>
        <v>0</v>
      </c>
      <c r="Z27" s="68"/>
      <c r="AA27" s="68"/>
      <c r="AB27" s="264">
        <f>SUM(X27-AA27+Z27)</f>
        <v>205000</v>
      </c>
      <c r="AC27" s="264">
        <v>0</v>
      </c>
      <c r="AD27" s="68"/>
      <c r="AE27" s="68"/>
      <c r="AF27" s="264">
        <f>SUM(AB27-AE27+AD27)</f>
        <v>205000</v>
      </c>
      <c r="AG27" s="264">
        <v>0</v>
      </c>
      <c r="AH27" s="68"/>
      <c r="AI27" s="68"/>
      <c r="AJ27" s="264">
        <f>SUM(AF27-AI27+AH27)</f>
        <v>205000</v>
      </c>
      <c r="AK27" s="264">
        <v>0</v>
      </c>
      <c r="AL27" s="131"/>
      <c r="AM27" s="131"/>
      <c r="AN27" s="264">
        <f>SUM(AJ27-AM27+AL27)</f>
        <v>205000</v>
      </c>
      <c r="AO27" s="264">
        <v>0</v>
      </c>
      <c r="AP27" s="131"/>
      <c r="AQ27" s="131"/>
      <c r="AR27" s="264">
        <f>SUM(AN27-AQ27+AP27)</f>
        <v>205000</v>
      </c>
      <c r="AS27" s="264">
        <v>0</v>
      </c>
      <c r="AT27" s="131"/>
      <c r="AU27" s="131"/>
      <c r="AV27" s="264">
        <f>SUM(AR27-AU27+AT27)</f>
        <v>205000</v>
      </c>
      <c r="AW27" s="264">
        <v>0</v>
      </c>
      <c r="AX27" s="131"/>
      <c r="AY27" s="131"/>
      <c r="AZ27" s="264">
        <f>SUM(AV27-AY27+AX27)</f>
        <v>205000</v>
      </c>
      <c r="BA27" s="264">
        <v>0</v>
      </c>
      <c r="BB27" s="131"/>
      <c r="BC27" s="131"/>
      <c r="BD27" s="264">
        <f>SUM(AZ27-BC27+BB27)</f>
        <v>205000</v>
      </c>
      <c r="BE27" s="264">
        <v>0</v>
      </c>
      <c r="BF27" s="131"/>
      <c r="BG27" s="131"/>
      <c r="BH27" s="264">
        <f>SUM(BD27-BG27+BF27)</f>
        <v>205000</v>
      </c>
      <c r="BI27" s="264">
        <v>0</v>
      </c>
      <c r="BJ27" s="131"/>
      <c r="BK27" s="131"/>
      <c r="BL27" s="264">
        <f>SUM(BH27-BK27+BJ27)</f>
        <v>205000</v>
      </c>
      <c r="BM27" s="264">
        <v>0</v>
      </c>
      <c r="BN27" s="226">
        <f t="shared" si="0"/>
        <v>0</v>
      </c>
      <c r="BO27" s="226">
        <f t="shared" si="1"/>
        <v>0</v>
      </c>
    </row>
    <row r="28" spans="1:69" ht="20.100000000000001" customHeight="1" x14ac:dyDescent="0.55000000000000004">
      <c r="A28" s="235">
        <v>21</v>
      </c>
      <c r="B28" s="240" t="s">
        <v>54</v>
      </c>
      <c r="C28" s="237">
        <v>53</v>
      </c>
      <c r="D28" s="273"/>
      <c r="E28" s="273">
        <v>3598961.08</v>
      </c>
      <c r="F28" s="66"/>
      <c r="G28" s="66"/>
      <c r="H28" s="264">
        <v>0</v>
      </c>
      <c r="I28" s="264">
        <f>+E28-F28+G28</f>
        <v>3598961.08</v>
      </c>
      <c r="J28" s="66"/>
      <c r="K28" s="66"/>
      <c r="L28" s="264">
        <f>SUM(H28-K28+J28)</f>
        <v>0</v>
      </c>
      <c r="M28" s="264">
        <f>SUM(I28+J28-K28)</f>
        <v>3598961.08</v>
      </c>
      <c r="N28" s="68"/>
      <c r="O28" s="68"/>
      <c r="P28" s="264">
        <f>SUM(L28-O28+N28)</f>
        <v>0</v>
      </c>
      <c r="Q28" s="264">
        <f t="shared" si="19"/>
        <v>3598961.08</v>
      </c>
      <c r="R28" s="68"/>
      <c r="S28" s="68"/>
      <c r="T28" s="264">
        <f>SUM(P28-S28+R28)</f>
        <v>0</v>
      </c>
      <c r="U28" s="264">
        <f t="shared" si="20"/>
        <v>3598961.08</v>
      </c>
      <c r="V28" s="68"/>
      <c r="W28" s="68"/>
      <c r="X28" s="264">
        <f>SUM(T28-W28+V28)</f>
        <v>0</v>
      </c>
      <c r="Y28" s="264">
        <f t="shared" si="21"/>
        <v>3598961.08</v>
      </c>
      <c r="Z28" s="68"/>
      <c r="AA28" s="68"/>
      <c r="AB28" s="264">
        <f>SUM(X28-AA28+Z28)</f>
        <v>0</v>
      </c>
      <c r="AC28" s="264">
        <f>SUM(Y28+Z28-AA28)</f>
        <v>3598961.08</v>
      </c>
      <c r="AD28" s="68"/>
      <c r="AE28" s="68"/>
      <c r="AF28" s="264">
        <f>SUM(AB28-AE28+AD28)</f>
        <v>0</v>
      </c>
      <c r="AG28" s="264">
        <f>SUM(AC28+AD28-AE28)</f>
        <v>3598961.08</v>
      </c>
      <c r="AH28" s="68"/>
      <c r="AI28" s="68"/>
      <c r="AJ28" s="264">
        <f>SUM(AF28-AI28+AH28)</f>
        <v>0</v>
      </c>
      <c r="AK28" s="264">
        <f>SUM(AG28+AH28-AI28)</f>
        <v>3598961.08</v>
      </c>
      <c r="AL28" s="131"/>
      <c r="AM28" s="131"/>
      <c r="AN28" s="264">
        <f>SUM(AJ28-AM28+AL28)</f>
        <v>0</v>
      </c>
      <c r="AO28" s="264">
        <f>SUM(AK28+AL28-AM28)</f>
        <v>3598961.08</v>
      </c>
      <c r="AP28" s="131"/>
      <c r="AQ28" s="131"/>
      <c r="AR28" s="264">
        <f>SUM(AN28-AQ28+AP28)</f>
        <v>0</v>
      </c>
      <c r="AS28" s="264">
        <f>SUM(AO28+AP28-AQ28)</f>
        <v>3598961.08</v>
      </c>
      <c r="AT28" s="131"/>
      <c r="AU28" s="131"/>
      <c r="AV28" s="264">
        <f>SUM(AR28-AU28+AT28)</f>
        <v>0</v>
      </c>
      <c r="AW28" s="264">
        <f>SUM(AS28+AT28-AU28)</f>
        <v>3598961.08</v>
      </c>
      <c r="AX28" s="131"/>
      <c r="AY28" s="131"/>
      <c r="AZ28" s="264">
        <f>SUM(AV28-AY28+AX28)</f>
        <v>0</v>
      </c>
      <c r="BA28" s="264">
        <f>SUM(AW28+AX28-AY28)</f>
        <v>3598961.08</v>
      </c>
      <c r="BB28" s="131"/>
      <c r="BC28" s="131"/>
      <c r="BD28" s="264">
        <f>SUM(AZ28-BC28+BB28)</f>
        <v>0</v>
      </c>
      <c r="BE28" s="264">
        <f>SUM(BA28+BB28-BC28)</f>
        <v>3598961.08</v>
      </c>
      <c r="BF28" s="131"/>
      <c r="BG28" s="131"/>
      <c r="BH28" s="264">
        <f>SUM(BD28-BG28+BF28)</f>
        <v>0</v>
      </c>
      <c r="BI28" s="264">
        <f>SUM(BE28+BF28-BG28)</f>
        <v>3598961.08</v>
      </c>
      <c r="BJ28" s="131"/>
      <c r="BK28" s="131"/>
      <c r="BL28" s="264">
        <f>SUM(BH28-BK28+BJ28)</f>
        <v>0</v>
      </c>
      <c r="BM28" s="264">
        <f>SUM(BI28+BJ28-BK28)</f>
        <v>3598961.08</v>
      </c>
      <c r="BN28" s="226">
        <f t="shared" si="0"/>
        <v>0</v>
      </c>
      <c r="BO28" s="226">
        <f t="shared" si="1"/>
        <v>0</v>
      </c>
    </row>
    <row r="29" spans="1:69" ht="20.100000000000001" customHeight="1" x14ac:dyDescent="0.55000000000000004">
      <c r="A29" s="235">
        <v>22</v>
      </c>
      <c r="B29" s="239" t="s">
        <v>2</v>
      </c>
      <c r="C29" s="237">
        <v>54</v>
      </c>
      <c r="D29" s="131">
        <v>2302084.4500000002</v>
      </c>
      <c r="E29" s="131"/>
      <c r="F29" s="68"/>
      <c r="G29" s="68">
        <v>1000</v>
      </c>
      <c r="H29" s="264">
        <f>+D29-E29+F29-G29</f>
        <v>2301084.4500000002</v>
      </c>
      <c r="I29" s="264">
        <v>0</v>
      </c>
      <c r="J29" s="68"/>
      <c r="K29" s="68">
        <v>1000</v>
      </c>
      <c r="L29" s="264">
        <f t="shared" si="16"/>
        <v>2300084.4500000002</v>
      </c>
      <c r="M29" s="264">
        <v>0</v>
      </c>
      <c r="N29" s="68"/>
      <c r="O29" s="68"/>
      <c r="P29" s="264">
        <f t="shared" si="3"/>
        <v>2300084.4500000002</v>
      </c>
      <c r="Q29" s="264">
        <f t="shared" si="19"/>
        <v>0</v>
      </c>
      <c r="R29" s="68"/>
      <c r="S29" s="68"/>
      <c r="T29" s="264">
        <f t="shared" si="4"/>
        <v>2300084.4500000002</v>
      </c>
      <c r="U29" s="264">
        <f t="shared" si="20"/>
        <v>0</v>
      </c>
      <c r="V29" s="68"/>
      <c r="W29" s="68">
        <v>870</v>
      </c>
      <c r="X29" s="264">
        <f t="shared" si="5"/>
        <v>2299214.4500000002</v>
      </c>
      <c r="Y29" s="264"/>
      <c r="Z29" s="68"/>
      <c r="AA29" s="68"/>
      <c r="AB29" s="264">
        <f t="shared" si="6"/>
        <v>2299214.4500000002</v>
      </c>
      <c r="AC29" s="264">
        <f>SUM(Y29+Z29-AA29)</f>
        <v>0</v>
      </c>
      <c r="AD29" s="68"/>
      <c r="AE29" s="68"/>
      <c r="AF29" s="264">
        <f t="shared" si="7"/>
        <v>2299214.4500000002</v>
      </c>
      <c r="AG29" s="264">
        <f>SUM(AC29+AD29-AE29)</f>
        <v>0</v>
      </c>
      <c r="AH29" s="68"/>
      <c r="AI29" s="68">
        <v>3618.9</v>
      </c>
      <c r="AJ29" s="264">
        <f t="shared" ref="AJ29" si="33">SUM(AF29+AH29-AI29)</f>
        <v>2295595.5500000003</v>
      </c>
      <c r="AK29" s="264"/>
      <c r="AL29" s="131"/>
      <c r="AM29" s="131">
        <f>15132.47+24475+3618.9+414.63</f>
        <v>43641</v>
      </c>
      <c r="AN29" s="264">
        <f t="shared" ref="AN29:AN30" si="34">SUM(AJ29+AL29-AM29)</f>
        <v>2251954.5500000003</v>
      </c>
      <c r="AO29" s="264"/>
      <c r="AP29" s="131"/>
      <c r="AQ29" s="131">
        <f>9181.5+100.2+0.77</f>
        <v>9282.4700000000012</v>
      </c>
      <c r="AR29" s="264">
        <f t="shared" ref="AR29:AR30" si="35">SUM(AN29+AP29-AQ29)</f>
        <v>2242672.08</v>
      </c>
      <c r="AS29" s="264"/>
      <c r="AT29" s="131"/>
      <c r="AU29" s="131">
        <f>167.7+172.6+76.72+23.01+105.86+69.04</f>
        <v>614.92999999999995</v>
      </c>
      <c r="AV29" s="264">
        <f t="shared" ref="AV29:AV30" si="36">SUM(AR29+AT29-AU29)</f>
        <v>2242057.15</v>
      </c>
      <c r="AW29" s="264"/>
      <c r="AX29" s="131"/>
      <c r="AY29" s="131">
        <v>122982.77</v>
      </c>
      <c r="AZ29" s="264">
        <f t="shared" ref="AZ29:AZ30" si="37">SUM(AV29+AX29-AY29)</f>
        <v>2119074.38</v>
      </c>
      <c r="BA29" s="264"/>
      <c r="BB29" s="131"/>
      <c r="BC29" s="131"/>
      <c r="BD29" s="264">
        <f t="shared" ref="BD29:BD30" si="38">SUM(AZ29+BB29-BC29)</f>
        <v>2119074.38</v>
      </c>
      <c r="BE29" s="264"/>
      <c r="BF29" s="131"/>
      <c r="BG29" s="131"/>
      <c r="BH29" s="264">
        <f t="shared" ref="BH29:BH30" si="39">SUM(BD29+BF29-BG29)</f>
        <v>2119074.38</v>
      </c>
      <c r="BI29" s="264"/>
      <c r="BJ29" s="131"/>
      <c r="BK29" s="131"/>
      <c r="BL29" s="264">
        <f t="shared" ref="BL29:BL30" si="40">SUM(BH29+BJ29-BK29)</f>
        <v>2119074.38</v>
      </c>
      <c r="BM29" s="264"/>
      <c r="BN29" s="226">
        <f t="shared" si="0"/>
        <v>0</v>
      </c>
      <c r="BO29" s="226">
        <f t="shared" si="1"/>
        <v>183010.07</v>
      </c>
    </row>
    <row r="30" spans="1:69" ht="20.100000000000001" customHeight="1" x14ac:dyDescent="0.55000000000000004">
      <c r="A30" s="235">
        <v>23</v>
      </c>
      <c r="B30" s="239" t="s">
        <v>55</v>
      </c>
      <c r="C30" s="237">
        <v>57</v>
      </c>
      <c r="D30" s="131"/>
      <c r="E30" s="131">
        <v>1867130.44</v>
      </c>
      <c r="F30" s="68"/>
      <c r="G30" s="68"/>
      <c r="H30" s="264">
        <f>+D30+F30-G30</f>
        <v>0</v>
      </c>
      <c r="I30" s="264">
        <f>+E30-F30+G30</f>
        <v>1867130.44</v>
      </c>
      <c r="J30" s="68"/>
      <c r="K30" s="68"/>
      <c r="L30" s="264">
        <f t="shared" si="16"/>
        <v>0</v>
      </c>
      <c r="M30" s="264">
        <f t="shared" ref="M30:M48" si="41">SUM(I30+J30-K30)</f>
        <v>1867130.44</v>
      </c>
      <c r="N30" s="68"/>
      <c r="O30" s="68"/>
      <c r="P30" s="264">
        <f t="shared" si="3"/>
        <v>0</v>
      </c>
      <c r="Q30" s="264">
        <f t="shared" si="19"/>
        <v>1867130.44</v>
      </c>
      <c r="R30" s="68"/>
      <c r="S30" s="68"/>
      <c r="T30" s="264">
        <f t="shared" si="4"/>
        <v>0</v>
      </c>
      <c r="U30" s="264">
        <f t="shared" si="20"/>
        <v>1867130.44</v>
      </c>
      <c r="V30" s="68"/>
      <c r="W30" s="68"/>
      <c r="X30" s="264">
        <f t="shared" si="5"/>
        <v>0</v>
      </c>
      <c r="Y30" s="264">
        <f t="shared" si="21"/>
        <v>1867130.44</v>
      </c>
      <c r="Z30" s="68"/>
      <c r="AA30" s="68"/>
      <c r="AB30" s="264">
        <f t="shared" si="6"/>
        <v>0</v>
      </c>
      <c r="AC30" s="264">
        <f>SUM(Y30+Z30-AA30)</f>
        <v>1867130.44</v>
      </c>
      <c r="AD30" s="68"/>
      <c r="AE30" s="68"/>
      <c r="AF30" s="264">
        <f t="shared" si="7"/>
        <v>0</v>
      </c>
      <c r="AG30" s="264">
        <f>SUM(AC30+AD30-AE30)</f>
        <v>1867130.44</v>
      </c>
      <c r="AH30" s="68"/>
      <c r="AI30" s="68"/>
      <c r="AJ30" s="264">
        <f t="shared" ref="AJ30" si="42">SUM(AF30+AH30-AI30)</f>
        <v>0</v>
      </c>
      <c r="AK30" s="264">
        <f>SUM(AG30+AH30-AI30)</f>
        <v>1867130.44</v>
      </c>
      <c r="AL30" s="131"/>
      <c r="AM30" s="131"/>
      <c r="AN30" s="264">
        <f t="shared" si="34"/>
        <v>0</v>
      </c>
      <c r="AO30" s="264">
        <f>SUM(AK30+AL30-AM30)</f>
        <v>1867130.44</v>
      </c>
      <c r="AP30" s="131"/>
      <c r="AQ30" s="131"/>
      <c r="AR30" s="264">
        <f t="shared" si="35"/>
        <v>0</v>
      </c>
      <c r="AS30" s="264">
        <f>SUM(AO30+AP30-AQ30)</f>
        <v>1867130.44</v>
      </c>
      <c r="AT30" s="131"/>
      <c r="AU30" s="131"/>
      <c r="AV30" s="264">
        <f t="shared" si="36"/>
        <v>0</v>
      </c>
      <c r="AW30" s="264">
        <f>SUM(AS30+AT30-AU30)</f>
        <v>1867130.44</v>
      </c>
      <c r="AX30" s="131"/>
      <c r="AY30" s="131"/>
      <c r="AZ30" s="264">
        <f t="shared" si="37"/>
        <v>0</v>
      </c>
      <c r="BA30" s="264">
        <f>SUM(AW30+AX30-AY30)</f>
        <v>1867130.44</v>
      </c>
      <c r="BB30" s="131"/>
      <c r="BC30" s="131"/>
      <c r="BD30" s="264">
        <f t="shared" si="38"/>
        <v>0</v>
      </c>
      <c r="BE30" s="264">
        <f>SUM(BA30+BB30-BC30)</f>
        <v>1867130.44</v>
      </c>
      <c r="BF30" s="131"/>
      <c r="BG30" s="131"/>
      <c r="BH30" s="264">
        <f t="shared" si="39"/>
        <v>0</v>
      </c>
      <c r="BI30" s="264">
        <f>SUM(BE30+BF30-BG30)</f>
        <v>1867130.44</v>
      </c>
      <c r="BJ30" s="131"/>
      <c r="BK30" s="131"/>
      <c r="BL30" s="264">
        <f t="shared" si="40"/>
        <v>0</v>
      </c>
      <c r="BM30" s="264">
        <f>SUM(BI30+BJ30-BK30)</f>
        <v>1867130.44</v>
      </c>
      <c r="BN30" s="226">
        <f t="shared" si="0"/>
        <v>0</v>
      </c>
      <c r="BO30" s="226">
        <f t="shared" si="1"/>
        <v>0</v>
      </c>
    </row>
    <row r="31" spans="1:69" ht="20.100000000000001" customHeight="1" x14ac:dyDescent="0.55000000000000004">
      <c r="A31" s="235">
        <v>24</v>
      </c>
      <c r="B31" s="236" t="s">
        <v>254</v>
      </c>
      <c r="C31" s="237">
        <v>58</v>
      </c>
      <c r="D31" s="131">
        <v>905649.7</v>
      </c>
      <c r="E31" s="131"/>
      <c r="F31" s="68"/>
      <c r="G31" s="68"/>
      <c r="H31" s="264">
        <f>+D31-E31+F31-G31</f>
        <v>905649.7</v>
      </c>
      <c r="I31" s="264">
        <f t="shared" ref="I31:I38" si="43">+E31-F31+G31</f>
        <v>0</v>
      </c>
      <c r="J31" s="68"/>
      <c r="K31" s="68"/>
      <c r="L31" s="264">
        <f t="shared" si="16"/>
        <v>905649.7</v>
      </c>
      <c r="M31" s="264">
        <f t="shared" si="41"/>
        <v>0</v>
      </c>
      <c r="N31" s="68"/>
      <c r="O31" s="68"/>
      <c r="P31" s="264">
        <f>SUM(L31+N31-O31)</f>
        <v>905649.7</v>
      </c>
      <c r="Q31" s="264">
        <f t="shared" si="19"/>
        <v>0</v>
      </c>
      <c r="R31" s="68"/>
      <c r="S31" s="68"/>
      <c r="T31" s="264">
        <f>SUM(P31+R31-S31)</f>
        <v>905649.7</v>
      </c>
      <c r="U31" s="264">
        <f t="shared" si="20"/>
        <v>0</v>
      </c>
      <c r="V31" s="68"/>
      <c r="W31" s="68"/>
      <c r="X31" s="264">
        <f>SUM(T31+V31-W31)</f>
        <v>905649.7</v>
      </c>
      <c r="Y31" s="264">
        <f t="shared" si="21"/>
        <v>0</v>
      </c>
      <c r="Z31" s="68"/>
      <c r="AA31" s="68"/>
      <c r="AB31" s="264">
        <f>SUM(X31+Z31-AA31)</f>
        <v>905649.7</v>
      </c>
      <c r="AC31" s="264">
        <f>SUM(Y31+Z31-AA31)</f>
        <v>0</v>
      </c>
      <c r="AD31" s="68"/>
      <c r="AE31" s="68"/>
      <c r="AF31" s="264">
        <f>SUM(AB31+AD31-AE31)</f>
        <v>905649.7</v>
      </c>
      <c r="AG31" s="264">
        <f>SUM(AC31+AD31-AE31)</f>
        <v>0</v>
      </c>
      <c r="AH31" s="68"/>
      <c r="AI31" s="68">
        <v>1250.96</v>
      </c>
      <c r="AJ31" s="264">
        <f>SUM(AF31+AH31-AI31)</f>
        <v>904398.74</v>
      </c>
      <c r="AK31" s="264"/>
      <c r="AL31" s="131"/>
      <c r="AM31" s="131">
        <f>5195.34+10119+1250.96</f>
        <v>16565.3</v>
      </c>
      <c r="AN31" s="264">
        <f>SUM(AJ31+AL31-AM31)</f>
        <v>887833.44</v>
      </c>
      <c r="AO31" s="264"/>
      <c r="AP31" s="131"/>
      <c r="AQ31" s="131">
        <f>3133.56</f>
        <v>3133.56</v>
      </c>
      <c r="AR31" s="264">
        <f>SUM(AN31+AP31-AQ31)</f>
        <v>884699.87999999989</v>
      </c>
      <c r="AS31" s="264"/>
      <c r="AT31" s="131"/>
      <c r="AU31" s="131"/>
      <c r="AV31" s="264">
        <f>SUM(AR31+AT31-AU31)</f>
        <v>884699.87999999989</v>
      </c>
      <c r="AW31" s="264">
        <f>SUM(AS31+AT31-AU31)</f>
        <v>0</v>
      </c>
      <c r="AX31" s="131"/>
      <c r="AY31" s="131">
        <f>48032.56+0.82</f>
        <v>48033.38</v>
      </c>
      <c r="AZ31" s="264">
        <f>SUM(AV31+AX31-AY31)</f>
        <v>836666.49999999988</v>
      </c>
      <c r="BA31" s="264"/>
      <c r="BB31" s="131"/>
      <c r="BC31" s="131"/>
      <c r="BD31" s="264">
        <f>SUM(AZ31+BB31-BC31)</f>
        <v>836666.49999999988</v>
      </c>
      <c r="BE31" s="264"/>
      <c r="BF31" s="131"/>
      <c r="BG31" s="131"/>
      <c r="BH31" s="264">
        <f>SUM(BD31+BF31-BG31)</f>
        <v>836666.49999999988</v>
      </c>
      <c r="BI31" s="264"/>
      <c r="BJ31" s="131"/>
      <c r="BK31" s="131"/>
      <c r="BL31" s="264">
        <f>SUM(BH31+BJ31-BK31)</f>
        <v>836666.49999999988</v>
      </c>
      <c r="BM31" s="264"/>
      <c r="BN31" s="226">
        <f t="shared" si="0"/>
        <v>0</v>
      </c>
      <c r="BO31" s="226">
        <f t="shared" si="1"/>
        <v>68983.199999999997</v>
      </c>
    </row>
    <row r="32" spans="1:69" ht="20.100000000000001" customHeight="1" x14ac:dyDescent="0.55000000000000004">
      <c r="A32" s="235">
        <v>25</v>
      </c>
      <c r="B32" s="239" t="s">
        <v>57</v>
      </c>
      <c r="C32" s="237">
        <v>61</v>
      </c>
      <c r="D32" s="131"/>
      <c r="E32" s="131">
        <v>905649.7</v>
      </c>
      <c r="F32" s="68"/>
      <c r="G32" s="68"/>
      <c r="H32" s="264">
        <f>+D32+F32-G32</f>
        <v>0</v>
      </c>
      <c r="I32" s="264">
        <f t="shared" si="43"/>
        <v>905649.7</v>
      </c>
      <c r="J32" s="68"/>
      <c r="K32" s="68"/>
      <c r="L32" s="264">
        <f>SUM(H32+J32-K32)</f>
        <v>0</v>
      </c>
      <c r="M32" s="264">
        <f t="shared" si="41"/>
        <v>905649.7</v>
      </c>
      <c r="N32" s="68"/>
      <c r="O32" s="68"/>
      <c r="P32" s="264">
        <f>SUM(L32+N32-O32)</f>
        <v>0</v>
      </c>
      <c r="Q32" s="264">
        <f t="shared" si="19"/>
        <v>905649.7</v>
      </c>
      <c r="R32" s="68"/>
      <c r="S32" s="68"/>
      <c r="T32" s="264">
        <f>SUM(P32+R32-S32)</f>
        <v>0</v>
      </c>
      <c r="U32" s="264">
        <f t="shared" si="20"/>
        <v>905649.7</v>
      </c>
      <c r="V32" s="68"/>
      <c r="W32" s="68"/>
      <c r="X32" s="264">
        <f>SUM(T32+V32-W32)</f>
        <v>0</v>
      </c>
      <c r="Y32" s="264">
        <f t="shared" si="21"/>
        <v>905649.7</v>
      </c>
      <c r="Z32" s="68"/>
      <c r="AA32" s="68"/>
      <c r="AB32" s="264">
        <f>SUM(X32+Z32-AA32)</f>
        <v>0</v>
      </c>
      <c r="AC32" s="264">
        <f>SUM(Y32+Z32-AA32)</f>
        <v>905649.7</v>
      </c>
      <c r="AD32" s="68"/>
      <c r="AE32" s="68"/>
      <c r="AF32" s="264">
        <f>SUM(AB32+AD32-AE32)</f>
        <v>0</v>
      </c>
      <c r="AG32" s="264">
        <f>SUM(AC32+AD32-AE32)</f>
        <v>905649.7</v>
      </c>
      <c r="AH32" s="68"/>
      <c r="AI32" s="68"/>
      <c r="AJ32" s="264">
        <f>SUM(AF32+AH32-AI32)</f>
        <v>0</v>
      </c>
      <c r="AK32" s="264">
        <f>SUM(AG32+AH32-AI32)</f>
        <v>905649.7</v>
      </c>
      <c r="AL32" s="131"/>
      <c r="AM32" s="131"/>
      <c r="AN32" s="264">
        <f>SUM(AJ32+AL32-AM32)</f>
        <v>0</v>
      </c>
      <c r="AO32" s="264">
        <f>SUM(AK32+AL32-AM32)</f>
        <v>905649.7</v>
      </c>
      <c r="AP32" s="131"/>
      <c r="AQ32" s="131"/>
      <c r="AR32" s="264">
        <f>SUM(AN32+AP32-AQ32)</f>
        <v>0</v>
      </c>
      <c r="AS32" s="264">
        <f>SUM(AO32+AP32-AQ32)</f>
        <v>905649.7</v>
      </c>
      <c r="AT32" s="131"/>
      <c r="AU32" s="131"/>
      <c r="AV32" s="264">
        <f>SUM(AR32+AT32-AU32)</f>
        <v>0</v>
      </c>
      <c r="AW32" s="264">
        <f>SUM(AS32+AT32-AU32)</f>
        <v>905649.7</v>
      </c>
      <c r="AX32" s="131"/>
      <c r="AY32" s="131"/>
      <c r="AZ32" s="264">
        <f>SUM(AV32+AX32-AY32)</f>
        <v>0</v>
      </c>
      <c r="BA32" s="264">
        <f>SUM(AW32+AX32-AY32)</f>
        <v>905649.7</v>
      </c>
      <c r="BB32" s="131"/>
      <c r="BC32" s="131"/>
      <c r="BD32" s="264">
        <f>SUM(AZ32+BB32-BC32)</f>
        <v>0</v>
      </c>
      <c r="BE32" s="264">
        <f>SUM(BA32+BB32-BC32)</f>
        <v>905649.7</v>
      </c>
      <c r="BF32" s="131"/>
      <c r="BG32" s="131"/>
      <c r="BH32" s="264">
        <f>SUM(BD32+BF32-BG32)</f>
        <v>0</v>
      </c>
      <c r="BI32" s="264">
        <f>SUM(BE32+BF32-BG32)</f>
        <v>905649.7</v>
      </c>
      <c r="BJ32" s="131"/>
      <c r="BK32" s="131"/>
      <c r="BL32" s="264">
        <f>SUM(BH32+BJ32-BK32)</f>
        <v>0</v>
      </c>
      <c r="BM32" s="264">
        <f>SUM(BI32+BJ32-BK32)</f>
        <v>905649.7</v>
      </c>
      <c r="BN32" s="226">
        <f t="shared" si="0"/>
        <v>0</v>
      </c>
      <c r="BO32" s="226">
        <f t="shared" si="1"/>
        <v>0</v>
      </c>
    </row>
    <row r="33" spans="1:67" ht="20.100000000000001" customHeight="1" x14ac:dyDescent="0.55000000000000004">
      <c r="A33" s="235">
        <v>26</v>
      </c>
      <c r="B33" s="239" t="s">
        <v>241</v>
      </c>
      <c r="C33" s="237">
        <v>59</v>
      </c>
      <c r="D33" s="131">
        <v>276506.34000000003</v>
      </c>
      <c r="E33" s="131"/>
      <c r="F33" s="68"/>
      <c r="G33" s="68"/>
      <c r="H33" s="264">
        <f>+D33-E33+F33-G33</f>
        <v>276506.34000000003</v>
      </c>
      <c r="I33" s="264">
        <f t="shared" si="43"/>
        <v>0</v>
      </c>
      <c r="J33" s="68"/>
      <c r="K33" s="68"/>
      <c r="L33" s="264">
        <f t="shared" si="16"/>
        <v>276506.34000000003</v>
      </c>
      <c r="M33" s="264">
        <f t="shared" si="41"/>
        <v>0</v>
      </c>
      <c r="N33" s="68"/>
      <c r="O33" s="68"/>
      <c r="P33" s="264">
        <f t="shared" ref="P33:P52" si="44">SUM(L33+N33-O33)</f>
        <v>276506.34000000003</v>
      </c>
      <c r="Q33" s="264">
        <f t="shared" si="19"/>
        <v>0</v>
      </c>
      <c r="R33" s="68"/>
      <c r="S33" s="68"/>
      <c r="T33" s="264">
        <f t="shared" ref="T33:T51" si="45">SUM(P33+R33-S33)</f>
        <v>276506.34000000003</v>
      </c>
      <c r="U33" s="264">
        <f t="shared" si="20"/>
        <v>0</v>
      </c>
      <c r="V33" s="68"/>
      <c r="W33" s="68"/>
      <c r="X33" s="264">
        <f t="shared" ref="X33:X53" si="46">SUM(T33+V33-W33)</f>
        <v>276506.34000000003</v>
      </c>
      <c r="Y33" s="264">
        <f t="shared" si="21"/>
        <v>0</v>
      </c>
      <c r="Z33" s="68"/>
      <c r="AA33" s="68"/>
      <c r="AB33" s="264">
        <f t="shared" ref="AB33:AB53" si="47">SUM(X33+Z33-AA33)</f>
        <v>276506.34000000003</v>
      </c>
      <c r="AC33" s="264">
        <v>0</v>
      </c>
      <c r="AD33" s="68"/>
      <c r="AE33" s="68"/>
      <c r="AF33" s="264">
        <f t="shared" ref="AF33:AF53" si="48">SUM(AB33+AD33-AE33)</f>
        <v>276506.34000000003</v>
      </c>
      <c r="AG33" s="264">
        <v>0</v>
      </c>
      <c r="AH33" s="68"/>
      <c r="AI33" s="68"/>
      <c r="AJ33" s="264">
        <f t="shared" ref="AJ33:AJ43" si="49">SUM(AF33+AH33-AI33)</f>
        <v>276506.34000000003</v>
      </c>
      <c r="AK33" s="264">
        <v>0</v>
      </c>
      <c r="AL33" s="131"/>
      <c r="AM33" s="131"/>
      <c r="AN33" s="264">
        <f t="shared" ref="AN33:AN43" si="50">SUM(AJ33+AL33-AM33)</f>
        <v>276506.34000000003</v>
      </c>
      <c r="AO33" s="264">
        <v>0</v>
      </c>
      <c r="AP33" s="131"/>
      <c r="AQ33" s="131"/>
      <c r="AR33" s="264">
        <f t="shared" ref="AR33:AR43" si="51">SUM(AN33+AP33-AQ33)</f>
        <v>276506.34000000003</v>
      </c>
      <c r="AS33" s="264">
        <v>0</v>
      </c>
      <c r="AT33" s="131"/>
      <c r="AU33" s="131"/>
      <c r="AV33" s="264">
        <f t="shared" ref="AV33:AV43" si="52">SUM(AR33+AT33-AU33)</f>
        <v>276506.34000000003</v>
      </c>
      <c r="AW33" s="264">
        <v>0</v>
      </c>
      <c r="AX33" s="131"/>
      <c r="AY33" s="131"/>
      <c r="AZ33" s="264">
        <f t="shared" ref="AZ33:AZ43" si="53">SUM(AV33+AX33-AY33)</f>
        <v>276506.34000000003</v>
      </c>
      <c r="BA33" s="264">
        <v>0</v>
      </c>
      <c r="BB33" s="131"/>
      <c r="BC33" s="131"/>
      <c r="BD33" s="264">
        <f t="shared" ref="BD33:BD35" si="54">SUM(AZ33+BB33-BC33)</f>
        <v>276506.34000000003</v>
      </c>
      <c r="BE33" s="264">
        <v>0</v>
      </c>
      <c r="BF33" s="131"/>
      <c r="BG33" s="131"/>
      <c r="BH33" s="264">
        <f t="shared" ref="BH33:BH35" si="55">SUM(BD33+BF33-BG33)</f>
        <v>276506.34000000003</v>
      </c>
      <c r="BI33" s="264">
        <v>0</v>
      </c>
      <c r="BJ33" s="131"/>
      <c r="BK33" s="131"/>
      <c r="BL33" s="264">
        <f t="shared" ref="BL33:BL35" si="56">SUM(BH33+BJ33-BK33)</f>
        <v>276506.34000000003</v>
      </c>
      <c r="BM33" s="264">
        <v>0</v>
      </c>
      <c r="BN33" s="226">
        <f t="shared" si="0"/>
        <v>0</v>
      </c>
      <c r="BO33" s="226">
        <f t="shared" si="1"/>
        <v>0</v>
      </c>
    </row>
    <row r="34" spans="1:67" ht="20.100000000000001" customHeight="1" x14ac:dyDescent="0.55000000000000004">
      <c r="A34" s="235">
        <v>27</v>
      </c>
      <c r="B34" s="239" t="s">
        <v>242</v>
      </c>
      <c r="C34" s="237">
        <v>60</v>
      </c>
      <c r="D34" s="131"/>
      <c r="E34" s="131">
        <v>276506.34000000003</v>
      </c>
      <c r="F34" s="68"/>
      <c r="G34" s="68"/>
      <c r="H34" s="264">
        <f>+D34+F34-G34</f>
        <v>0</v>
      </c>
      <c r="I34" s="264">
        <f t="shared" si="43"/>
        <v>276506.34000000003</v>
      </c>
      <c r="J34" s="68"/>
      <c r="K34" s="68"/>
      <c r="L34" s="264">
        <f t="shared" si="16"/>
        <v>0</v>
      </c>
      <c r="M34" s="264">
        <f t="shared" si="41"/>
        <v>276506.34000000003</v>
      </c>
      <c r="N34" s="68"/>
      <c r="O34" s="68"/>
      <c r="P34" s="264">
        <f t="shared" si="44"/>
        <v>0</v>
      </c>
      <c r="Q34" s="264">
        <f t="shared" si="19"/>
        <v>276506.34000000003</v>
      </c>
      <c r="R34" s="68"/>
      <c r="S34" s="68"/>
      <c r="T34" s="264">
        <f t="shared" si="45"/>
        <v>0</v>
      </c>
      <c r="U34" s="264">
        <f t="shared" si="20"/>
        <v>276506.34000000003</v>
      </c>
      <c r="V34" s="68"/>
      <c r="W34" s="68"/>
      <c r="X34" s="264">
        <f t="shared" si="46"/>
        <v>0</v>
      </c>
      <c r="Y34" s="264">
        <f t="shared" si="21"/>
        <v>276506.34000000003</v>
      </c>
      <c r="Z34" s="68"/>
      <c r="AA34" s="68"/>
      <c r="AB34" s="264">
        <f t="shared" si="47"/>
        <v>0</v>
      </c>
      <c r="AC34" s="264">
        <f t="shared" ref="AC34:AC52" si="57">SUM(Y34+Z34-AA34)</f>
        <v>276506.34000000003</v>
      </c>
      <c r="AD34" s="68"/>
      <c r="AE34" s="68"/>
      <c r="AF34" s="264">
        <f t="shared" si="48"/>
        <v>0</v>
      </c>
      <c r="AG34" s="264">
        <f t="shared" ref="AG34:AG53" si="58">SUM(AC34+AD34-AE34)</f>
        <v>276506.34000000003</v>
      </c>
      <c r="AH34" s="68"/>
      <c r="AI34" s="68"/>
      <c r="AJ34" s="264">
        <f t="shared" si="49"/>
        <v>0</v>
      </c>
      <c r="AK34" s="264">
        <f t="shared" ref="AK34:AK43" si="59">SUM(AG34+AH34-AI34)</f>
        <v>276506.34000000003</v>
      </c>
      <c r="AL34" s="131"/>
      <c r="AM34" s="131"/>
      <c r="AN34" s="264">
        <f t="shared" si="50"/>
        <v>0</v>
      </c>
      <c r="AO34" s="264">
        <f t="shared" ref="AO34:AO43" si="60">SUM(AK34+AL34-AM34)</f>
        <v>276506.34000000003</v>
      </c>
      <c r="AP34" s="131"/>
      <c r="AQ34" s="131"/>
      <c r="AR34" s="264">
        <f t="shared" si="51"/>
        <v>0</v>
      </c>
      <c r="AS34" s="264">
        <f t="shared" ref="AS34:AS43" si="61">SUM(AO34+AP34-AQ34)</f>
        <v>276506.34000000003</v>
      </c>
      <c r="AT34" s="131"/>
      <c r="AU34" s="131"/>
      <c r="AV34" s="264">
        <f t="shared" si="52"/>
        <v>0</v>
      </c>
      <c r="AW34" s="264">
        <f t="shared" ref="AW34:AW43" si="62">SUM(AS34+AT34-AU34)</f>
        <v>276506.34000000003</v>
      </c>
      <c r="AX34" s="131"/>
      <c r="AY34" s="131"/>
      <c r="AZ34" s="264">
        <f t="shared" si="53"/>
        <v>0</v>
      </c>
      <c r="BA34" s="264">
        <f t="shared" ref="BA34:BA43" si="63">SUM(AW34+AX34-AY34)</f>
        <v>276506.34000000003</v>
      </c>
      <c r="BB34" s="131"/>
      <c r="BC34" s="131"/>
      <c r="BD34" s="264">
        <f t="shared" si="54"/>
        <v>0</v>
      </c>
      <c r="BE34" s="264">
        <f t="shared" ref="BE34:BE35" si="64">SUM(BA34+BB34-BC34)</f>
        <v>276506.34000000003</v>
      </c>
      <c r="BF34" s="131"/>
      <c r="BG34" s="131"/>
      <c r="BH34" s="264">
        <f t="shared" si="55"/>
        <v>0</v>
      </c>
      <c r="BI34" s="264">
        <f t="shared" ref="BI34:BI35" si="65">SUM(BE34+BF34-BG34)</f>
        <v>276506.34000000003</v>
      </c>
      <c r="BJ34" s="131"/>
      <c r="BK34" s="131"/>
      <c r="BL34" s="264">
        <f t="shared" si="56"/>
        <v>0</v>
      </c>
      <c r="BM34" s="264">
        <f t="shared" ref="BM34:BM35" si="66">SUM(BI34+BJ34-BK34)</f>
        <v>276506.34000000003</v>
      </c>
      <c r="BN34" s="226">
        <f t="shared" si="0"/>
        <v>0</v>
      </c>
      <c r="BO34" s="226">
        <f t="shared" si="1"/>
        <v>0</v>
      </c>
    </row>
    <row r="35" spans="1:67" ht="20.100000000000001" customHeight="1" x14ac:dyDescent="0.55000000000000004">
      <c r="A35" s="235">
        <v>28</v>
      </c>
      <c r="B35" s="239" t="s">
        <v>243</v>
      </c>
      <c r="C35" s="237"/>
      <c r="D35" s="131"/>
      <c r="E35" s="131">
        <v>13680</v>
      </c>
      <c r="F35" s="68"/>
      <c r="G35" s="68"/>
      <c r="H35" s="264"/>
      <c r="I35" s="264">
        <f t="shared" si="43"/>
        <v>13680</v>
      </c>
      <c r="J35" s="68"/>
      <c r="K35" s="68"/>
      <c r="L35" s="264">
        <f t="shared" si="16"/>
        <v>0</v>
      </c>
      <c r="M35" s="264">
        <f t="shared" si="41"/>
        <v>13680</v>
      </c>
      <c r="N35" s="68"/>
      <c r="O35" s="68"/>
      <c r="P35" s="264">
        <f t="shared" si="44"/>
        <v>0</v>
      </c>
      <c r="Q35" s="264">
        <f t="shared" si="19"/>
        <v>13680</v>
      </c>
      <c r="R35" s="68"/>
      <c r="S35" s="68"/>
      <c r="T35" s="264">
        <f t="shared" si="45"/>
        <v>0</v>
      </c>
      <c r="U35" s="264">
        <f t="shared" si="20"/>
        <v>13680</v>
      </c>
      <c r="V35" s="68"/>
      <c r="W35" s="68"/>
      <c r="X35" s="264">
        <f t="shared" si="46"/>
        <v>0</v>
      </c>
      <c r="Y35" s="264">
        <f t="shared" si="21"/>
        <v>13680</v>
      </c>
      <c r="Z35" s="68"/>
      <c r="AA35" s="68"/>
      <c r="AB35" s="264">
        <f t="shared" si="47"/>
        <v>0</v>
      </c>
      <c r="AC35" s="264">
        <f t="shared" si="57"/>
        <v>13680</v>
      </c>
      <c r="AD35" s="68"/>
      <c r="AE35" s="68"/>
      <c r="AF35" s="264">
        <f t="shared" si="48"/>
        <v>0</v>
      </c>
      <c r="AG35" s="264">
        <f t="shared" si="58"/>
        <v>13680</v>
      </c>
      <c r="AH35" s="68"/>
      <c r="AI35" s="68"/>
      <c r="AJ35" s="264">
        <f t="shared" si="49"/>
        <v>0</v>
      </c>
      <c r="AK35" s="264">
        <f t="shared" si="59"/>
        <v>13680</v>
      </c>
      <c r="AL35" s="131"/>
      <c r="AM35" s="131"/>
      <c r="AN35" s="264">
        <f t="shared" si="50"/>
        <v>0</v>
      </c>
      <c r="AO35" s="264">
        <f t="shared" si="60"/>
        <v>13680</v>
      </c>
      <c r="AP35" s="131"/>
      <c r="AQ35" s="131"/>
      <c r="AR35" s="264">
        <f t="shared" si="51"/>
        <v>0</v>
      </c>
      <c r="AS35" s="264">
        <f t="shared" si="61"/>
        <v>13680</v>
      </c>
      <c r="AT35" s="131"/>
      <c r="AU35" s="131"/>
      <c r="AV35" s="264">
        <f t="shared" si="52"/>
        <v>0</v>
      </c>
      <c r="AW35" s="264">
        <f t="shared" si="62"/>
        <v>13680</v>
      </c>
      <c r="AX35" s="131"/>
      <c r="AY35" s="131"/>
      <c r="AZ35" s="264">
        <f t="shared" si="53"/>
        <v>0</v>
      </c>
      <c r="BA35" s="264">
        <f t="shared" si="63"/>
        <v>13680</v>
      </c>
      <c r="BB35" s="131"/>
      <c r="BC35" s="131"/>
      <c r="BD35" s="264">
        <f t="shared" si="54"/>
        <v>0</v>
      </c>
      <c r="BE35" s="264">
        <f t="shared" si="64"/>
        <v>13680</v>
      </c>
      <c r="BF35" s="131"/>
      <c r="BG35" s="131"/>
      <c r="BH35" s="264">
        <f t="shared" si="55"/>
        <v>0</v>
      </c>
      <c r="BI35" s="264">
        <f t="shared" si="65"/>
        <v>13680</v>
      </c>
      <c r="BJ35" s="131"/>
      <c r="BK35" s="131"/>
      <c r="BL35" s="264">
        <f t="shared" si="56"/>
        <v>0</v>
      </c>
      <c r="BM35" s="264">
        <f t="shared" si="66"/>
        <v>13680</v>
      </c>
      <c r="BN35" s="226">
        <f t="shared" si="0"/>
        <v>0</v>
      </c>
      <c r="BO35" s="226">
        <f t="shared" si="1"/>
        <v>0</v>
      </c>
    </row>
    <row r="36" spans="1:67" ht="20.100000000000001" customHeight="1" x14ac:dyDescent="0.55000000000000004">
      <c r="A36" s="235">
        <v>29</v>
      </c>
      <c r="B36" s="236" t="s">
        <v>255</v>
      </c>
      <c r="C36" s="237">
        <v>62</v>
      </c>
      <c r="D36" s="131"/>
      <c r="E36" s="131">
        <v>401456.72</v>
      </c>
      <c r="F36" s="68"/>
      <c r="G36" s="68"/>
      <c r="H36" s="264">
        <v>0</v>
      </c>
      <c r="I36" s="264">
        <f t="shared" si="43"/>
        <v>401456.72</v>
      </c>
      <c r="J36" s="68">
        <v>700</v>
      </c>
      <c r="K36" s="68"/>
      <c r="L36" s="264"/>
      <c r="M36" s="264">
        <f>I36+K36-J36</f>
        <v>400756.72</v>
      </c>
      <c r="N36" s="68"/>
      <c r="O36" s="68"/>
      <c r="P36" s="264">
        <f t="shared" si="44"/>
        <v>0</v>
      </c>
      <c r="Q36" s="264">
        <f t="shared" si="19"/>
        <v>400756.72</v>
      </c>
      <c r="R36" s="68"/>
      <c r="S36" s="68"/>
      <c r="T36" s="264">
        <f t="shared" si="45"/>
        <v>0</v>
      </c>
      <c r="U36" s="264">
        <f t="shared" si="20"/>
        <v>400756.72</v>
      </c>
      <c r="V36" s="68">
        <v>1000</v>
      </c>
      <c r="W36" s="68"/>
      <c r="X36" s="264"/>
      <c r="Y36" s="264">
        <f t="shared" si="21"/>
        <v>399756.72</v>
      </c>
      <c r="Z36" s="68"/>
      <c r="AA36" s="68"/>
      <c r="AB36" s="264">
        <f t="shared" si="47"/>
        <v>0</v>
      </c>
      <c r="AC36" s="264">
        <f t="shared" si="57"/>
        <v>399756.72</v>
      </c>
      <c r="AD36" s="68"/>
      <c r="AE36" s="68"/>
      <c r="AF36" s="264">
        <f t="shared" si="48"/>
        <v>0</v>
      </c>
      <c r="AG36" s="264">
        <f t="shared" si="58"/>
        <v>399756.72</v>
      </c>
      <c r="AH36" s="68"/>
      <c r="AI36" s="68">
        <v>100</v>
      </c>
      <c r="AJ36" s="264"/>
      <c r="AK36" s="264">
        <f>SUM(AG36+AI36-AH36)</f>
        <v>399856.72</v>
      </c>
      <c r="AL36" s="131">
        <f>5230.8+588.89</f>
        <v>5819.6900000000005</v>
      </c>
      <c r="AM36" s="131">
        <f>200+480+130</f>
        <v>810</v>
      </c>
      <c r="AN36" s="264"/>
      <c r="AO36" s="264">
        <f>SUM(AK36+AM36-AL36)</f>
        <v>394847.02999999997</v>
      </c>
      <c r="AP36" s="131">
        <f>4300+300+2000+3000</f>
        <v>9600</v>
      </c>
      <c r="AQ36" s="131">
        <f>500+475+230+130+120+1060</f>
        <v>2515</v>
      </c>
      <c r="AR36" s="264"/>
      <c r="AS36" s="264">
        <f>SUM(AO36+AQ36-AP36)</f>
        <v>387762.02999999997</v>
      </c>
      <c r="AT36" s="131">
        <f>1000+4072.6+1000+300+1400</f>
        <v>7772.6</v>
      </c>
      <c r="AU36" s="131">
        <f>200+300+200+500+150+150+230+150+500+590</f>
        <v>2970</v>
      </c>
      <c r="AV36" s="264"/>
      <c r="AW36" s="264">
        <f>SUM(AS36+AU36-AT36)</f>
        <v>382959.43</v>
      </c>
      <c r="AX36" s="131">
        <f>22695.57-307.41</f>
        <v>22388.16</v>
      </c>
      <c r="AY36" s="131">
        <v>10665</v>
      </c>
      <c r="AZ36" s="264"/>
      <c r="BA36" s="264">
        <f>SUM(AW36+AY36-AX36)</f>
        <v>371236.27</v>
      </c>
      <c r="BB36" s="131"/>
      <c r="BC36" s="131"/>
      <c r="BD36" s="264"/>
      <c r="BE36" s="264">
        <f>SUM(BA36+BC36-BB36)</f>
        <v>371236.27</v>
      </c>
      <c r="BF36" s="131">
        <v>530</v>
      </c>
      <c r="BG36" s="131"/>
      <c r="BH36" s="264"/>
      <c r="BI36" s="264">
        <f>SUM(BE36+BG36-BF36)</f>
        <v>370706.27</v>
      </c>
      <c r="BJ36" s="131"/>
      <c r="BK36" s="131"/>
      <c r="BL36" s="264"/>
      <c r="BM36" s="264">
        <f>SUM(BI36+BK36-BJ36)</f>
        <v>370706.27</v>
      </c>
      <c r="BN36" s="226">
        <f t="shared" si="0"/>
        <v>47280.45</v>
      </c>
      <c r="BO36" s="226">
        <f t="shared" si="1"/>
        <v>17060</v>
      </c>
    </row>
    <row r="37" spans="1:67" ht="20.100000000000001" customHeight="1" x14ac:dyDescent="0.55000000000000004">
      <c r="A37" s="235">
        <v>30</v>
      </c>
      <c r="B37" s="239" t="s">
        <v>59</v>
      </c>
      <c r="C37" s="237">
        <v>64</v>
      </c>
      <c r="D37" s="131"/>
      <c r="E37" s="131">
        <v>24618.74</v>
      </c>
      <c r="F37" s="68"/>
      <c r="G37" s="131"/>
      <c r="H37" s="264"/>
      <c r="I37" s="264">
        <f t="shared" si="43"/>
        <v>24618.74</v>
      </c>
      <c r="J37" s="68"/>
      <c r="K37" s="131"/>
      <c r="L37" s="264">
        <f t="shared" si="16"/>
        <v>0</v>
      </c>
      <c r="M37" s="264">
        <f t="shared" si="41"/>
        <v>24618.74</v>
      </c>
      <c r="N37" s="68"/>
      <c r="O37" s="131"/>
      <c r="P37" s="264">
        <f t="shared" si="44"/>
        <v>0</v>
      </c>
      <c r="Q37" s="264">
        <f t="shared" si="19"/>
        <v>24618.74</v>
      </c>
      <c r="R37" s="68"/>
      <c r="S37" s="131"/>
      <c r="T37" s="264">
        <f t="shared" si="45"/>
        <v>0</v>
      </c>
      <c r="U37" s="264">
        <f t="shared" si="20"/>
        <v>24618.74</v>
      </c>
      <c r="V37" s="68"/>
      <c r="W37" s="131"/>
      <c r="X37" s="264">
        <f t="shared" si="46"/>
        <v>0</v>
      </c>
      <c r="Y37" s="264">
        <f t="shared" si="21"/>
        <v>24618.74</v>
      </c>
      <c r="Z37" s="68"/>
      <c r="AA37" s="131"/>
      <c r="AB37" s="264">
        <f t="shared" si="47"/>
        <v>0</v>
      </c>
      <c r="AC37" s="264">
        <f t="shared" si="57"/>
        <v>24618.74</v>
      </c>
      <c r="AD37" s="68"/>
      <c r="AE37" s="131"/>
      <c r="AF37" s="264">
        <f t="shared" si="48"/>
        <v>0</v>
      </c>
      <c r="AG37" s="264">
        <f t="shared" si="58"/>
        <v>24618.74</v>
      </c>
      <c r="AH37" s="68"/>
      <c r="AI37" s="131"/>
      <c r="AJ37" s="264">
        <f t="shared" si="49"/>
        <v>0</v>
      </c>
      <c r="AK37" s="264">
        <f t="shared" si="59"/>
        <v>24618.74</v>
      </c>
      <c r="AL37" s="131"/>
      <c r="AM37" s="131"/>
      <c r="AN37" s="264">
        <f t="shared" si="50"/>
        <v>0</v>
      </c>
      <c r="AO37" s="264">
        <f t="shared" si="60"/>
        <v>24618.74</v>
      </c>
      <c r="AP37" s="131"/>
      <c r="AQ37" s="131"/>
      <c r="AR37" s="264">
        <f t="shared" si="51"/>
        <v>0</v>
      </c>
      <c r="AS37" s="264">
        <f t="shared" si="61"/>
        <v>24618.74</v>
      </c>
      <c r="AT37" s="131"/>
      <c r="AU37" s="131"/>
      <c r="AV37" s="264">
        <f t="shared" si="52"/>
        <v>0</v>
      </c>
      <c r="AW37" s="264">
        <f t="shared" si="62"/>
        <v>24618.74</v>
      </c>
      <c r="AX37" s="131"/>
      <c r="AY37" s="131"/>
      <c r="AZ37" s="264">
        <f t="shared" si="53"/>
        <v>0</v>
      </c>
      <c r="BA37" s="264">
        <f t="shared" si="63"/>
        <v>24618.74</v>
      </c>
      <c r="BB37" s="131"/>
      <c r="BC37" s="131"/>
      <c r="BD37" s="264">
        <f t="shared" ref="BD37:BD43" si="67">SUM(AZ37+BB37-BC37)</f>
        <v>0</v>
      </c>
      <c r="BE37" s="264">
        <f t="shared" ref="BE37:BE43" si="68">SUM(BA37+BB37-BC37)</f>
        <v>24618.74</v>
      </c>
      <c r="BF37" s="131"/>
      <c r="BG37" s="131"/>
      <c r="BH37" s="264">
        <f t="shared" ref="BH37:BH43" si="69">SUM(BD37+BF37-BG37)</f>
        <v>0</v>
      </c>
      <c r="BI37" s="264">
        <f t="shared" ref="BI37:BI43" si="70">SUM(BE37+BF37-BG37)</f>
        <v>24618.74</v>
      </c>
      <c r="BJ37" s="131"/>
      <c r="BK37" s="131"/>
      <c r="BL37" s="264">
        <f t="shared" ref="BL37:BL43" si="71">SUM(BH37+BJ37-BK37)</f>
        <v>0</v>
      </c>
      <c r="BM37" s="264">
        <f t="shared" ref="BM37:BM43" si="72">SUM(BI37+BJ37-BK37)</f>
        <v>24618.74</v>
      </c>
      <c r="BN37" s="226">
        <f t="shared" si="0"/>
        <v>0</v>
      </c>
      <c r="BO37" s="226">
        <f t="shared" si="1"/>
        <v>0</v>
      </c>
    </row>
    <row r="38" spans="1:67" ht="20.100000000000001" customHeight="1" x14ac:dyDescent="0.55000000000000004">
      <c r="A38" s="235">
        <v>31</v>
      </c>
      <c r="B38" s="239" t="s">
        <v>6</v>
      </c>
      <c r="C38" s="237">
        <v>65</v>
      </c>
      <c r="D38" s="131"/>
      <c r="E38" s="131"/>
      <c r="F38" s="68"/>
      <c r="G38" s="68"/>
      <c r="H38" s="264">
        <f>+D38+F38-G38</f>
        <v>0</v>
      </c>
      <c r="I38" s="264">
        <f t="shared" si="43"/>
        <v>0</v>
      </c>
      <c r="J38" s="68"/>
      <c r="K38" s="68"/>
      <c r="L38" s="264">
        <f t="shared" si="16"/>
        <v>0</v>
      </c>
      <c r="M38" s="264">
        <f t="shared" si="41"/>
        <v>0</v>
      </c>
      <c r="N38" s="68"/>
      <c r="O38" s="68"/>
      <c r="P38" s="264">
        <f t="shared" si="44"/>
        <v>0</v>
      </c>
      <c r="Q38" s="264">
        <f t="shared" ref="Q38:Q52" si="73">SUM(M38+N38-O38)</f>
        <v>0</v>
      </c>
      <c r="R38" s="68"/>
      <c r="S38" s="68"/>
      <c r="T38" s="264">
        <f t="shared" si="45"/>
        <v>0</v>
      </c>
      <c r="U38" s="264">
        <f t="shared" si="20"/>
        <v>0</v>
      </c>
      <c r="V38" s="68"/>
      <c r="W38" s="68"/>
      <c r="X38" s="264">
        <f t="shared" si="46"/>
        <v>0</v>
      </c>
      <c r="Y38" s="264">
        <f t="shared" si="21"/>
        <v>0</v>
      </c>
      <c r="Z38" s="68"/>
      <c r="AA38" s="68"/>
      <c r="AB38" s="264">
        <f t="shared" si="47"/>
        <v>0</v>
      </c>
      <c r="AC38" s="264">
        <f t="shared" si="57"/>
        <v>0</v>
      </c>
      <c r="AD38" s="68"/>
      <c r="AE38" s="68"/>
      <c r="AF38" s="264">
        <f t="shared" si="48"/>
        <v>0</v>
      </c>
      <c r="AG38" s="264">
        <f t="shared" si="58"/>
        <v>0</v>
      </c>
      <c r="AH38" s="68"/>
      <c r="AI38" s="68"/>
      <c r="AJ38" s="264">
        <f t="shared" si="49"/>
        <v>0</v>
      </c>
      <c r="AK38" s="264">
        <f t="shared" si="59"/>
        <v>0</v>
      </c>
      <c r="AL38" s="131"/>
      <c r="AM38" s="131"/>
      <c r="AN38" s="264">
        <f t="shared" si="50"/>
        <v>0</v>
      </c>
      <c r="AO38" s="264">
        <f t="shared" si="60"/>
        <v>0</v>
      </c>
      <c r="AP38" s="131"/>
      <c r="AQ38" s="131"/>
      <c r="AR38" s="264">
        <f t="shared" si="51"/>
        <v>0</v>
      </c>
      <c r="AS38" s="264">
        <f t="shared" si="61"/>
        <v>0</v>
      </c>
      <c r="AT38" s="131"/>
      <c r="AU38" s="131"/>
      <c r="AV38" s="264">
        <f t="shared" si="52"/>
        <v>0</v>
      </c>
      <c r="AW38" s="264">
        <f t="shared" si="62"/>
        <v>0</v>
      </c>
      <c r="AX38" s="131"/>
      <c r="AY38" s="131"/>
      <c r="AZ38" s="264">
        <f t="shared" si="53"/>
        <v>0</v>
      </c>
      <c r="BA38" s="264">
        <f t="shared" si="63"/>
        <v>0</v>
      </c>
      <c r="BB38" s="131"/>
      <c r="BC38" s="131"/>
      <c r="BD38" s="264">
        <f t="shared" si="67"/>
        <v>0</v>
      </c>
      <c r="BE38" s="264">
        <f t="shared" si="68"/>
        <v>0</v>
      </c>
      <c r="BF38" s="131"/>
      <c r="BG38" s="131"/>
      <c r="BH38" s="264">
        <f t="shared" si="69"/>
        <v>0</v>
      </c>
      <c r="BI38" s="264">
        <f t="shared" si="70"/>
        <v>0</v>
      </c>
      <c r="BJ38" s="131"/>
      <c r="BK38" s="131"/>
      <c r="BL38" s="264">
        <f t="shared" si="71"/>
        <v>0</v>
      </c>
      <c r="BM38" s="264">
        <f t="shared" si="72"/>
        <v>0</v>
      </c>
      <c r="BN38" s="226">
        <f t="shared" si="0"/>
        <v>0</v>
      </c>
      <c r="BO38" s="226">
        <f t="shared" si="1"/>
        <v>0</v>
      </c>
    </row>
    <row r="39" spans="1:67" ht="20.100000000000001" customHeight="1" x14ac:dyDescent="0.55000000000000004">
      <c r="A39" s="235">
        <v>32</v>
      </c>
      <c r="B39" s="239" t="s">
        <v>5</v>
      </c>
      <c r="C39" s="237">
        <v>66</v>
      </c>
      <c r="D39" s="131"/>
      <c r="E39" s="131"/>
      <c r="F39" s="68"/>
      <c r="G39" s="68"/>
      <c r="H39" s="264">
        <f>+D39-E39+F39-G39</f>
        <v>0</v>
      </c>
      <c r="I39" s="264">
        <f>SUM(E39+F39-G39)</f>
        <v>0</v>
      </c>
      <c r="J39" s="68"/>
      <c r="K39" s="68"/>
      <c r="L39" s="264">
        <f t="shared" si="16"/>
        <v>0</v>
      </c>
      <c r="M39" s="264">
        <f t="shared" si="41"/>
        <v>0</v>
      </c>
      <c r="N39" s="68"/>
      <c r="O39" s="68"/>
      <c r="P39" s="264">
        <f t="shared" si="44"/>
        <v>0</v>
      </c>
      <c r="Q39" s="264">
        <f t="shared" si="73"/>
        <v>0</v>
      </c>
      <c r="R39" s="68"/>
      <c r="S39" s="68"/>
      <c r="T39" s="264">
        <f t="shared" si="45"/>
        <v>0</v>
      </c>
      <c r="U39" s="264">
        <f t="shared" si="20"/>
        <v>0</v>
      </c>
      <c r="V39" s="68"/>
      <c r="W39" s="68"/>
      <c r="X39" s="264">
        <f t="shared" si="46"/>
        <v>0</v>
      </c>
      <c r="Y39" s="264">
        <f t="shared" si="21"/>
        <v>0</v>
      </c>
      <c r="Z39" s="68"/>
      <c r="AA39" s="68"/>
      <c r="AB39" s="264">
        <f t="shared" si="47"/>
        <v>0</v>
      </c>
      <c r="AC39" s="264">
        <f t="shared" si="57"/>
        <v>0</v>
      </c>
      <c r="AD39" s="68"/>
      <c r="AE39" s="68"/>
      <c r="AF39" s="264">
        <f t="shared" si="48"/>
        <v>0</v>
      </c>
      <c r="AG39" s="264">
        <f t="shared" si="58"/>
        <v>0</v>
      </c>
      <c r="AH39" s="68"/>
      <c r="AI39" s="68"/>
      <c r="AJ39" s="264">
        <f t="shared" si="49"/>
        <v>0</v>
      </c>
      <c r="AK39" s="264">
        <f t="shared" si="59"/>
        <v>0</v>
      </c>
      <c r="AL39" s="131"/>
      <c r="AM39" s="131"/>
      <c r="AN39" s="264">
        <f t="shared" si="50"/>
        <v>0</v>
      </c>
      <c r="AO39" s="264">
        <f t="shared" si="60"/>
        <v>0</v>
      </c>
      <c r="AP39" s="131"/>
      <c r="AQ39" s="131"/>
      <c r="AR39" s="264">
        <f t="shared" si="51"/>
        <v>0</v>
      </c>
      <c r="AS39" s="264">
        <f t="shared" si="61"/>
        <v>0</v>
      </c>
      <c r="AT39" s="131"/>
      <c r="AU39" s="131"/>
      <c r="AV39" s="264">
        <f t="shared" si="52"/>
        <v>0</v>
      </c>
      <c r="AW39" s="264">
        <f t="shared" si="62"/>
        <v>0</v>
      </c>
      <c r="AX39" s="131"/>
      <c r="AY39" s="131"/>
      <c r="AZ39" s="264">
        <f t="shared" si="53"/>
        <v>0</v>
      </c>
      <c r="BA39" s="264">
        <f t="shared" si="63"/>
        <v>0</v>
      </c>
      <c r="BB39" s="131"/>
      <c r="BC39" s="131"/>
      <c r="BD39" s="264">
        <f t="shared" si="67"/>
        <v>0</v>
      </c>
      <c r="BE39" s="264">
        <f t="shared" si="68"/>
        <v>0</v>
      </c>
      <c r="BF39" s="131"/>
      <c r="BG39" s="131"/>
      <c r="BH39" s="264">
        <f t="shared" si="69"/>
        <v>0</v>
      </c>
      <c r="BI39" s="264">
        <f t="shared" si="70"/>
        <v>0</v>
      </c>
      <c r="BJ39" s="131"/>
      <c r="BK39" s="131"/>
      <c r="BL39" s="264">
        <f t="shared" si="71"/>
        <v>0</v>
      </c>
      <c r="BM39" s="264">
        <f t="shared" si="72"/>
        <v>0</v>
      </c>
      <c r="BN39" s="226">
        <f t="shared" si="0"/>
        <v>0</v>
      </c>
      <c r="BO39" s="226">
        <f t="shared" si="1"/>
        <v>0</v>
      </c>
    </row>
    <row r="40" spans="1:67" ht="20.100000000000001" customHeight="1" x14ac:dyDescent="0.55000000000000004">
      <c r="A40" s="235">
        <v>33</v>
      </c>
      <c r="B40" s="239" t="s">
        <v>0</v>
      </c>
      <c r="C40" s="237">
        <v>68</v>
      </c>
      <c r="D40" s="131"/>
      <c r="E40" s="131"/>
      <c r="F40" s="68"/>
      <c r="G40" s="68"/>
      <c r="H40" s="264">
        <f>+D40+F40-G40</f>
        <v>0</v>
      </c>
      <c r="I40" s="264">
        <f>+E40-F40+G40</f>
        <v>0</v>
      </c>
      <c r="J40" s="68"/>
      <c r="K40" s="68"/>
      <c r="L40" s="264">
        <f t="shared" si="16"/>
        <v>0</v>
      </c>
      <c r="M40" s="264">
        <f t="shared" si="41"/>
        <v>0</v>
      </c>
      <c r="N40" s="68"/>
      <c r="O40" s="68"/>
      <c r="P40" s="264">
        <f t="shared" si="44"/>
        <v>0</v>
      </c>
      <c r="Q40" s="264">
        <f t="shared" si="73"/>
        <v>0</v>
      </c>
      <c r="R40" s="68"/>
      <c r="S40" s="68"/>
      <c r="T40" s="264">
        <f t="shared" si="45"/>
        <v>0</v>
      </c>
      <c r="U40" s="264">
        <f t="shared" si="20"/>
        <v>0</v>
      </c>
      <c r="V40" s="68"/>
      <c r="W40" s="68"/>
      <c r="X40" s="264">
        <f t="shared" si="46"/>
        <v>0</v>
      </c>
      <c r="Y40" s="264">
        <f t="shared" si="21"/>
        <v>0</v>
      </c>
      <c r="Z40" s="68"/>
      <c r="AA40" s="68"/>
      <c r="AB40" s="264">
        <f t="shared" si="47"/>
        <v>0</v>
      </c>
      <c r="AC40" s="264">
        <f t="shared" si="57"/>
        <v>0</v>
      </c>
      <c r="AD40" s="68"/>
      <c r="AE40" s="68"/>
      <c r="AF40" s="264">
        <f t="shared" si="48"/>
        <v>0</v>
      </c>
      <c r="AG40" s="264">
        <f t="shared" si="58"/>
        <v>0</v>
      </c>
      <c r="AH40" s="68"/>
      <c r="AI40" s="68"/>
      <c r="AJ40" s="264">
        <f t="shared" si="49"/>
        <v>0</v>
      </c>
      <c r="AK40" s="264">
        <f t="shared" si="59"/>
        <v>0</v>
      </c>
      <c r="AL40" s="131"/>
      <c r="AM40" s="131"/>
      <c r="AN40" s="264">
        <f t="shared" si="50"/>
        <v>0</v>
      </c>
      <c r="AO40" s="264">
        <f t="shared" si="60"/>
        <v>0</v>
      </c>
      <c r="AP40" s="131"/>
      <c r="AQ40" s="131"/>
      <c r="AR40" s="264">
        <f t="shared" si="51"/>
        <v>0</v>
      </c>
      <c r="AS40" s="264">
        <f t="shared" si="61"/>
        <v>0</v>
      </c>
      <c r="AT40" s="131"/>
      <c r="AU40" s="131"/>
      <c r="AV40" s="264">
        <f t="shared" si="52"/>
        <v>0</v>
      </c>
      <c r="AW40" s="264">
        <f t="shared" si="62"/>
        <v>0</v>
      </c>
      <c r="AX40" s="131"/>
      <c r="AY40" s="131"/>
      <c r="AZ40" s="264">
        <f t="shared" si="53"/>
        <v>0</v>
      </c>
      <c r="BA40" s="264">
        <f t="shared" si="63"/>
        <v>0</v>
      </c>
      <c r="BB40" s="131"/>
      <c r="BC40" s="131"/>
      <c r="BD40" s="264">
        <f t="shared" si="67"/>
        <v>0</v>
      </c>
      <c r="BE40" s="264">
        <f t="shared" si="68"/>
        <v>0</v>
      </c>
      <c r="BF40" s="131"/>
      <c r="BG40" s="131"/>
      <c r="BH40" s="264">
        <f t="shared" si="69"/>
        <v>0</v>
      </c>
      <c r="BI40" s="264">
        <f t="shared" si="70"/>
        <v>0</v>
      </c>
      <c r="BJ40" s="131"/>
      <c r="BK40" s="131"/>
      <c r="BL40" s="264">
        <f t="shared" si="71"/>
        <v>0</v>
      </c>
      <c r="BM40" s="264">
        <f t="shared" si="72"/>
        <v>0</v>
      </c>
      <c r="BN40" s="226">
        <f t="shared" ref="BN40:BN71" si="74">+F40+J40+N40+R40+V40+Z40+AD40+AH40+AL40+AP40+AT40+AX40</f>
        <v>0</v>
      </c>
      <c r="BO40" s="226">
        <f t="shared" ref="BO40:BO71" si="75">+G40+K40+O40+S40+W40+AA40+AE40+AI40+AM40+AQ40+AU40+AY40</f>
        <v>0</v>
      </c>
    </row>
    <row r="41" spans="1:67" ht="20.100000000000001" customHeight="1" x14ac:dyDescent="0.55000000000000004">
      <c r="A41" s="235">
        <v>34</v>
      </c>
      <c r="B41" s="239" t="s">
        <v>60</v>
      </c>
      <c r="C41" s="237">
        <v>69</v>
      </c>
      <c r="D41" s="131"/>
      <c r="E41" s="131"/>
      <c r="F41" s="68"/>
      <c r="G41" s="68"/>
      <c r="H41" s="264">
        <f>+D41-E41+F41-G41</f>
        <v>0</v>
      </c>
      <c r="I41" s="264">
        <f>SUM(E41+F41-G41)</f>
        <v>0</v>
      </c>
      <c r="J41" s="68"/>
      <c r="K41" s="68"/>
      <c r="L41" s="264">
        <f t="shared" si="16"/>
        <v>0</v>
      </c>
      <c r="M41" s="264">
        <f t="shared" si="41"/>
        <v>0</v>
      </c>
      <c r="N41" s="68"/>
      <c r="O41" s="68"/>
      <c r="P41" s="264">
        <f t="shared" si="44"/>
        <v>0</v>
      </c>
      <c r="Q41" s="264">
        <f t="shared" si="73"/>
        <v>0</v>
      </c>
      <c r="R41" s="68"/>
      <c r="S41" s="68"/>
      <c r="T41" s="264">
        <f t="shared" si="45"/>
        <v>0</v>
      </c>
      <c r="U41" s="264">
        <f t="shared" si="20"/>
        <v>0</v>
      </c>
      <c r="V41" s="68"/>
      <c r="W41" s="68"/>
      <c r="X41" s="264">
        <f t="shared" si="46"/>
        <v>0</v>
      </c>
      <c r="Y41" s="264">
        <f t="shared" si="21"/>
        <v>0</v>
      </c>
      <c r="Z41" s="68"/>
      <c r="AA41" s="68"/>
      <c r="AB41" s="264">
        <f t="shared" si="47"/>
        <v>0</v>
      </c>
      <c r="AC41" s="264">
        <f t="shared" si="57"/>
        <v>0</v>
      </c>
      <c r="AD41" s="68"/>
      <c r="AE41" s="68"/>
      <c r="AF41" s="264">
        <f t="shared" si="48"/>
        <v>0</v>
      </c>
      <c r="AG41" s="264">
        <f t="shared" si="58"/>
        <v>0</v>
      </c>
      <c r="AH41" s="68"/>
      <c r="AI41" s="68"/>
      <c r="AJ41" s="264">
        <f t="shared" si="49"/>
        <v>0</v>
      </c>
      <c r="AK41" s="264">
        <f t="shared" si="59"/>
        <v>0</v>
      </c>
      <c r="AL41" s="131"/>
      <c r="AM41" s="131"/>
      <c r="AN41" s="264">
        <f t="shared" si="50"/>
        <v>0</v>
      </c>
      <c r="AO41" s="264">
        <f t="shared" si="60"/>
        <v>0</v>
      </c>
      <c r="AP41" s="131"/>
      <c r="AQ41" s="131"/>
      <c r="AR41" s="264">
        <f t="shared" si="51"/>
        <v>0</v>
      </c>
      <c r="AS41" s="264">
        <f t="shared" si="61"/>
        <v>0</v>
      </c>
      <c r="AT41" s="131"/>
      <c r="AU41" s="131"/>
      <c r="AV41" s="264">
        <f t="shared" si="52"/>
        <v>0</v>
      </c>
      <c r="AW41" s="264">
        <f t="shared" si="62"/>
        <v>0</v>
      </c>
      <c r="AX41" s="131"/>
      <c r="AY41" s="131"/>
      <c r="AZ41" s="264">
        <f t="shared" si="53"/>
        <v>0</v>
      </c>
      <c r="BA41" s="264">
        <f t="shared" si="63"/>
        <v>0</v>
      </c>
      <c r="BB41" s="131"/>
      <c r="BC41" s="131"/>
      <c r="BD41" s="264">
        <f t="shared" si="67"/>
        <v>0</v>
      </c>
      <c r="BE41" s="264">
        <f t="shared" si="68"/>
        <v>0</v>
      </c>
      <c r="BF41" s="131"/>
      <c r="BG41" s="131"/>
      <c r="BH41" s="264">
        <f t="shared" si="69"/>
        <v>0</v>
      </c>
      <c r="BI41" s="264">
        <f t="shared" si="70"/>
        <v>0</v>
      </c>
      <c r="BJ41" s="131"/>
      <c r="BK41" s="131"/>
      <c r="BL41" s="264">
        <f t="shared" si="71"/>
        <v>0</v>
      </c>
      <c r="BM41" s="264">
        <f t="shared" si="72"/>
        <v>0</v>
      </c>
      <c r="BN41" s="226">
        <f t="shared" si="74"/>
        <v>0</v>
      </c>
      <c r="BO41" s="226">
        <f t="shared" si="75"/>
        <v>0</v>
      </c>
    </row>
    <row r="42" spans="1:67" ht="20.100000000000001" customHeight="1" x14ac:dyDescent="0.55000000000000004">
      <c r="A42" s="235">
        <v>35</v>
      </c>
      <c r="B42" s="239" t="s">
        <v>256</v>
      </c>
      <c r="C42" s="237">
        <v>70</v>
      </c>
      <c r="D42" s="131"/>
      <c r="E42" s="131">
        <v>69060.149999999994</v>
      </c>
      <c r="F42" s="68"/>
      <c r="G42" s="68"/>
      <c r="H42" s="264">
        <f>+D42+F42-G42</f>
        <v>0</v>
      </c>
      <c r="I42" s="264">
        <f>+E42-F42+G42</f>
        <v>69060.149999999994</v>
      </c>
      <c r="J42" s="68"/>
      <c r="K42" s="68"/>
      <c r="L42" s="264">
        <f t="shared" si="16"/>
        <v>0</v>
      </c>
      <c r="M42" s="264">
        <f t="shared" si="41"/>
        <v>69060.149999999994</v>
      </c>
      <c r="N42" s="68"/>
      <c r="O42" s="68"/>
      <c r="P42" s="264">
        <f t="shared" si="44"/>
        <v>0</v>
      </c>
      <c r="Q42" s="264">
        <f t="shared" si="73"/>
        <v>69060.149999999994</v>
      </c>
      <c r="R42" s="68"/>
      <c r="S42" s="68"/>
      <c r="T42" s="264">
        <f t="shared" si="45"/>
        <v>0</v>
      </c>
      <c r="U42" s="264">
        <f t="shared" si="20"/>
        <v>69060.149999999994</v>
      </c>
      <c r="V42" s="68"/>
      <c r="W42" s="68"/>
      <c r="X42" s="264">
        <f t="shared" si="46"/>
        <v>0</v>
      </c>
      <c r="Y42" s="264">
        <f t="shared" si="21"/>
        <v>69060.149999999994</v>
      </c>
      <c r="Z42" s="68"/>
      <c r="AA42" s="68"/>
      <c r="AB42" s="264">
        <f t="shared" si="47"/>
        <v>0</v>
      </c>
      <c r="AC42" s="264">
        <f t="shared" si="57"/>
        <v>69060.149999999994</v>
      </c>
      <c r="AD42" s="68"/>
      <c r="AE42" s="68"/>
      <c r="AF42" s="264">
        <f t="shared" si="48"/>
        <v>0</v>
      </c>
      <c r="AG42" s="264">
        <f t="shared" si="58"/>
        <v>69060.149999999994</v>
      </c>
      <c r="AH42" s="68"/>
      <c r="AI42" s="68"/>
      <c r="AJ42" s="264">
        <f t="shared" si="49"/>
        <v>0</v>
      </c>
      <c r="AK42" s="264">
        <f t="shared" si="59"/>
        <v>69060.149999999994</v>
      </c>
      <c r="AL42" s="131"/>
      <c r="AM42" s="131"/>
      <c r="AN42" s="264">
        <f t="shared" si="50"/>
        <v>0</v>
      </c>
      <c r="AO42" s="264">
        <f t="shared" si="60"/>
        <v>69060.149999999994</v>
      </c>
      <c r="AP42" s="131"/>
      <c r="AQ42" s="131"/>
      <c r="AR42" s="264">
        <f t="shared" si="51"/>
        <v>0</v>
      </c>
      <c r="AS42" s="264">
        <f t="shared" si="61"/>
        <v>69060.149999999994</v>
      </c>
      <c r="AT42" s="131"/>
      <c r="AU42" s="131"/>
      <c r="AV42" s="264">
        <f t="shared" si="52"/>
        <v>0</v>
      </c>
      <c r="AW42" s="264">
        <f t="shared" si="62"/>
        <v>69060.149999999994</v>
      </c>
      <c r="AX42" s="131"/>
      <c r="AY42" s="131"/>
      <c r="AZ42" s="264">
        <f t="shared" si="53"/>
        <v>0</v>
      </c>
      <c r="BA42" s="264">
        <f t="shared" si="63"/>
        <v>69060.149999999994</v>
      </c>
      <c r="BB42" s="131"/>
      <c r="BC42" s="131"/>
      <c r="BD42" s="264">
        <f t="shared" si="67"/>
        <v>0</v>
      </c>
      <c r="BE42" s="264">
        <f t="shared" si="68"/>
        <v>69060.149999999994</v>
      </c>
      <c r="BF42" s="131"/>
      <c r="BG42" s="131"/>
      <c r="BH42" s="264">
        <f t="shared" si="69"/>
        <v>0</v>
      </c>
      <c r="BI42" s="264">
        <f t="shared" si="70"/>
        <v>69060.149999999994</v>
      </c>
      <c r="BJ42" s="131"/>
      <c r="BK42" s="131"/>
      <c r="BL42" s="264">
        <f t="shared" si="71"/>
        <v>0</v>
      </c>
      <c r="BM42" s="264">
        <f t="shared" si="72"/>
        <v>69060.149999999994</v>
      </c>
      <c r="BN42" s="226">
        <f t="shared" si="74"/>
        <v>0</v>
      </c>
      <c r="BO42" s="226">
        <f t="shared" si="75"/>
        <v>0</v>
      </c>
    </row>
    <row r="43" spans="1:67" ht="20.100000000000001" customHeight="1" x14ac:dyDescent="0.55000000000000004">
      <c r="A43" s="235">
        <v>36</v>
      </c>
      <c r="B43" s="241" t="s">
        <v>257</v>
      </c>
      <c r="C43" s="237">
        <v>71</v>
      </c>
      <c r="D43" s="131"/>
      <c r="E43" s="131">
        <v>33600</v>
      </c>
      <c r="F43" s="68"/>
      <c r="G43" s="68"/>
      <c r="H43" s="264"/>
      <c r="I43" s="264">
        <f t="shared" ref="I43:I48" si="76">+E43-F43+G43</f>
        <v>33600</v>
      </c>
      <c r="J43" s="68"/>
      <c r="K43" s="68"/>
      <c r="L43" s="264">
        <f t="shared" si="16"/>
        <v>0</v>
      </c>
      <c r="M43" s="264">
        <f t="shared" si="41"/>
        <v>33600</v>
      </c>
      <c r="N43" s="68"/>
      <c r="O43" s="68"/>
      <c r="P43" s="264">
        <f t="shared" si="44"/>
        <v>0</v>
      </c>
      <c r="Q43" s="264">
        <f t="shared" si="73"/>
        <v>33600</v>
      </c>
      <c r="R43" s="68"/>
      <c r="S43" s="68"/>
      <c r="T43" s="264">
        <f t="shared" si="45"/>
        <v>0</v>
      </c>
      <c r="U43" s="264">
        <f t="shared" si="20"/>
        <v>33600</v>
      </c>
      <c r="V43" s="68"/>
      <c r="W43" s="68"/>
      <c r="X43" s="264">
        <f t="shared" si="46"/>
        <v>0</v>
      </c>
      <c r="Y43" s="264">
        <f t="shared" si="21"/>
        <v>33600</v>
      </c>
      <c r="Z43" s="68"/>
      <c r="AA43" s="68"/>
      <c r="AB43" s="264">
        <f t="shared" si="47"/>
        <v>0</v>
      </c>
      <c r="AC43" s="264">
        <f t="shared" si="57"/>
        <v>33600</v>
      </c>
      <c r="AD43" s="68"/>
      <c r="AE43" s="68"/>
      <c r="AF43" s="264">
        <f t="shared" si="48"/>
        <v>0</v>
      </c>
      <c r="AG43" s="264">
        <f t="shared" si="58"/>
        <v>33600</v>
      </c>
      <c r="AH43" s="68"/>
      <c r="AI43" s="68"/>
      <c r="AJ43" s="264">
        <f t="shared" si="49"/>
        <v>0</v>
      </c>
      <c r="AK43" s="264">
        <f t="shared" si="59"/>
        <v>33600</v>
      </c>
      <c r="AL43" s="131"/>
      <c r="AM43" s="131"/>
      <c r="AN43" s="264">
        <f t="shared" si="50"/>
        <v>0</v>
      </c>
      <c r="AO43" s="264">
        <f t="shared" si="60"/>
        <v>33600</v>
      </c>
      <c r="AP43" s="131"/>
      <c r="AQ43" s="131"/>
      <c r="AR43" s="264">
        <f t="shared" si="51"/>
        <v>0</v>
      </c>
      <c r="AS43" s="264">
        <f t="shared" si="61"/>
        <v>33600</v>
      </c>
      <c r="AT43" s="131"/>
      <c r="AU43" s="131"/>
      <c r="AV43" s="264">
        <f t="shared" si="52"/>
        <v>0</v>
      </c>
      <c r="AW43" s="264">
        <f t="shared" si="62"/>
        <v>33600</v>
      </c>
      <c r="AX43" s="131"/>
      <c r="AY43" s="131"/>
      <c r="AZ43" s="264">
        <f t="shared" si="53"/>
        <v>0</v>
      </c>
      <c r="BA43" s="264">
        <f t="shared" si="63"/>
        <v>33600</v>
      </c>
      <c r="BB43" s="131"/>
      <c r="BC43" s="131"/>
      <c r="BD43" s="264">
        <f t="shared" si="67"/>
        <v>0</v>
      </c>
      <c r="BE43" s="264">
        <f t="shared" si="68"/>
        <v>33600</v>
      </c>
      <c r="BF43" s="131"/>
      <c r="BG43" s="131"/>
      <c r="BH43" s="264">
        <f t="shared" si="69"/>
        <v>0</v>
      </c>
      <c r="BI43" s="264">
        <f t="shared" si="70"/>
        <v>33600</v>
      </c>
      <c r="BJ43" s="131"/>
      <c r="BK43" s="131"/>
      <c r="BL43" s="264">
        <f t="shared" si="71"/>
        <v>0</v>
      </c>
      <c r="BM43" s="264">
        <f t="shared" si="72"/>
        <v>33600</v>
      </c>
      <c r="BN43" s="226">
        <f t="shared" si="74"/>
        <v>0</v>
      </c>
      <c r="BO43" s="226">
        <f t="shared" si="75"/>
        <v>0</v>
      </c>
    </row>
    <row r="44" spans="1:67" ht="20.100000000000001" customHeight="1" x14ac:dyDescent="0.55000000000000004">
      <c r="A44" s="235">
        <v>37</v>
      </c>
      <c r="B44" s="241" t="s">
        <v>258</v>
      </c>
      <c r="C44" s="237">
        <v>73</v>
      </c>
      <c r="D44" s="131"/>
      <c r="E44" s="131">
        <v>200000</v>
      </c>
      <c r="F44" s="68"/>
      <c r="G44" s="68"/>
      <c r="H44" s="264">
        <v>0</v>
      </c>
      <c r="I44" s="264">
        <f t="shared" si="76"/>
        <v>200000</v>
      </c>
      <c r="J44" s="68"/>
      <c r="K44" s="68"/>
      <c r="L44" s="265">
        <v>0</v>
      </c>
      <c r="M44" s="264">
        <f t="shared" si="41"/>
        <v>200000</v>
      </c>
      <c r="N44" s="68"/>
      <c r="O44" s="68"/>
      <c r="P44" s="264">
        <v>0</v>
      </c>
      <c r="Q44" s="264">
        <f>+M44-N44+O44</f>
        <v>200000</v>
      </c>
      <c r="R44" s="68"/>
      <c r="S44" s="68"/>
      <c r="T44" s="264">
        <v>0</v>
      </c>
      <c r="U44" s="264">
        <f t="shared" si="20"/>
        <v>200000</v>
      </c>
      <c r="V44" s="68"/>
      <c r="W44" s="68"/>
      <c r="X44" s="264">
        <v>0</v>
      </c>
      <c r="Y44" s="264">
        <f t="shared" si="21"/>
        <v>200000</v>
      </c>
      <c r="Z44" s="68"/>
      <c r="AA44" s="68"/>
      <c r="AB44" s="264">
        <v>0</v>
      </c>
      <c r="AC44" s="264">
        <f>+Y44-Z44+AA44</f>
        <v>200000</v>
      </c>
      <c r="AD44" s="68"/>
      <c r="AE44" s="68"/>
      <c r="AF44" s="264">
        <v>0</v>
      </c>
      <c r="AG44" s="264">
        <f>+AC44-AD44+AE44</f>
        <v>200000</v>
      </c>
      <c r="AH44" s="68"/>
      <c r="AI44" s="68"/>
      <c r="AJ44" s="264">
        <v>0</v>
      </c>
      <c r="AK44" s="264">
        <f>+AG44-AH44+AI44</f>
        <v>200000</v>
      </c>
      <c r="AL44" s="131"/>
      <c r="AM44" s="131"/>
      <c r="AN44" s="264">
        <v>0</v>
      </c>
      <c r="AO44" s="264">
        <f>+AK44-AL44+AM44</f>
        <v>200000</v>
      </c>
      <c r="AP44" s="131"/>
      <c r="AQ44" s="131"/>
      <c r="AR44" s="264">
        <v>0</v>
      </c>
      <c r="AS44" s="264">
        <f>+AO44-AP44+AQ44</f>
        <v>200000</v>
      </c>
      <c r="AT44" s="131"/>
      <c r="AU44" s="131"/>
      <c r="AV44" s="264">
        <v>0</v>
      </c>
      <c r="AW44" s="264">
        <f>+AS44-AT44+AU44</f>
        <v>200000</v>
      </c>
      <c r="AX44" s="131"/>
      <c r="AY44" s="131"/>
      <c r="AZ44" s="264">
        <v>0</v>
      </c>
      <c r="BA44" s="264">
        <f>+AW44-AX44+AY44</f>
        <v>200000</v>
      </c>
      <c r="BB44" s="131"/>
      <c r="BC44" s="131"/>
      <c r="BD44" s="264">
        <v>0</v>
      </c>
      <c r="BE44" s="264">
        <f>+BA44-BB44+BC44</f>
        <v>200000</v>
      </c>
      <c r="BF44" s="131"/>
      <c r="BG44" s="131"/>
      <c r="BH44" s="264">
        <v>0</v>
      </c>
      <c r="BI44" s="264">
        <f>+BE44-BF44+BG44</f>
        <v>200000</v>
      </c>
      <c r="BJ44" s="131"/>
      <c r="BK44" s="131"/>
      <c r="BL44" s="264">
        <v>0</v>
      </c>
      <c r="BM44" s="264">
        <f>+BI44-BJ44+BK44</f>
        <v>200000</v>
      </c>
      <c r="BN44" s="226">
        <f t="shared" si="74"/>
        <v>0</v>
      </c>
      <c r="BO44" s="226">
        <f t="shared" si="75"/>
        <v>0</v>
      </c>
    </row>
    <row r="45" spans="1:67" ht="20.100000000000001" customHeight="1" x14ac:dyDescent="0.55000000000000004">
      <c r="A45" s="235">
        <v>38</v>
      </c>
      <c r="B45" s="242" t="s">
        <v>259</v>
      </c>
      <c r="C45" s="237">
        <v>74</v>
      </c>
      <c r="D45" s="131"/>
      <c r="E45" s="131">
        <v>50000</v>
      </c>
      <c r="F45" s="68"/>
      <c r="G45" s="68"/>
      <c r="H45" s="264">
        <f t="shared" ref="H45:H50" si="77">+D45+F45-G45</f>
        <v>0</v>
      </c>
      <c r="I45" s="264">
        <f t="shared" si="76"/>
        <v>50000</v>
      </c>
      <c r="J45" s="68"/>
      <c r="K45" s="68"/>
      <c r="L45" s="264">
        <f>SUM(H45+J45-K45)</f>
        <v>0</v>
      </c>
      <c r="M45" s="264">
        <f t="shared" si="41"/>
        <v>50000</v>
      </c>
      <c r="N45" s="68"/>
      <c r="O45" s="68"/>
      <c r="P45" s="264">
        <f>SUM(L45+N45-O45)</f>
        <v>0</v>
      </c>
      <c r="Q45" s="264">
        <f>SUM(M45-N45+O45)</f>
        <v>50000</v>
      </c>
      <c r="R45" s="68"/>
      <c r="S45" s="68"/>
      <c r="T45" s="264">
        <v>0</v>
      </c>
      <c r="U45" s="264">
        <f t="shared" si="20"/>
        <v>50000</v>
      </c>
      <c r="V45" s="68"/>
      <c r="W45" s="68"/>
      <c r="X45" s="264">
        <f>SUM(T45+V45-W45)</f>
        <v>0</v>
      </c>
      <c r="Y45" s="264">
        <f t="shared" si="21"/>
        <v>50000</v>
      </c>
      <c r="Z45" s="68"/>
      <c r="AA45" s="68"/>
      <c r="AB45" s="264">
        <f>SUM(X45+Z45-AA45)</f>
        <v>0</v>
      </c>
      <c r="AC45" s="264">
        <f>SUM(Y45-Z45+AA45)</f>
        <v>50000</v>
      </c>
      <c r="AD45" s="68"/>
      <c r="AE45" s="68"/>
      <c r="AF45" s="264">
        <f>SUM(AB45+AD45-AE45)</f>
        <v>0</v>
      </c>
      <c r="AG45" s="264">
        <f>SUM(AC45-AD45+AE45)</f>
        <v>50000</v>
      </c>
      <c r="AH45" s="68"/>
      <c r="AI45" s="68"/>
      <c r="AJ45" s="264">
        <f>SUM(AF45+AH45-AI45)</f>
        <v>0</v>
      </c>
      <c r="AK45" s="264">
        <f>SUM(AG45-AH45+AI45)</f>
        <v>50000</v>
      </c>
      <c r="AL45" s="131"/>
      <c r="AM45" s="131"/>
      <c r="AN45" s="264">
        <f>SUM(AJ45+AL45-AM45)</f>
        <v>0</v>
      </c>
      <c r="AO45" s="264">
        <f>SUM(AK45-AL45+AM45)</f>
        <v>50000</v>
      </c>
      <c r="AP45" s="131"/>
      <c r="AQ45" s="131"/>
      <c r="AR45" s="264">
        <f>SUM(AN45+AP45-AQ45)</f>
        <v>0</v>
      </c>
      <c r="AS45" s="264">
        <f>SUM(AO45-AP45+AQ45)</f>
        <v>50000</v>
      </c>
      <c r="AT45" s="131"/>
      <c r="AU45" s="131"/>
      <c r="AV45" s="264">
        <f>SUM(AR45+AT45-AU45)</f>
        <v>0</v>
      </c>
      <c r="AW45" s="264">
        <f>SUM(AS45-AT45+AU45)</f>
        <v>50000</v>
      </c>
      <c r="AX45" s="131"/>
      <c r="AY45" s="131"/>
      <c r="AZ45" s="264">
        <f>SUM(AV45+AX45-AY45)</f>
        <v>0</v>
      </c>
      <c r="BA45" s="264">
        <f>SUM(AW45-AX45+AY45)</f>
        <v>50000</v>
      </c>
      <c r="BB45" s="131"/>
      <c r="BC45" s="131"/>
      <c r="BD45" s="264">
        <f>SUM(AZ45+BB45-BC45)</f>
        <v>0</v>
      </c>
      <c r="BE45" s="264">
        <f>SUM(BA45-BB45+BC45)</f>
        <v>50000</v>
      </c>
      <c r="BF45" s="131"/>
      <c r="BG45" s="131"/>
      <c r="BH45" s="264">
        <f>SUM(BD45+BF45-BG45)</f>
        <v>0</v>
      </c>
      <c r="BI45" s="264">
        <f>SUM(BE45-BF45+BG45)</f>
        <v>50000</v>
      </c>
      <c r="BJ45" s="131"/>
      <c r="BK45" s="131"/>
      <c r="BL45" s="264">
        <f>SUM(BH45+BJ45-BK45)</f>
        <v>0</v>
      </c>
      <c r="BM45" s="264">
        <f>SUM(BI45-BJ45+BK45)</f>
        <v>50000</v>
      </c>
      <c r="BN45" s="226">
        <f t="shared" si="74"/>
        <v>0</v>
      </c>
      <c r="BO45" s="226">
        <f t="shared" si="75"/>
        <v>0</v>
      </c>
    </row>
    <row r="46" spans="1:67" ht="20.100000000000001" customHeight="1" x14ac:dyDescent="0.55000000000000004">
      <c r="A46" s="235">
        <v>39</v>
      </c>
      <c r="B46" s="239" t="s">
        <v>247</v>
      </c>
      <c r="C46" s="237"/>
      <c r="D46" s="131"/>
      <c r="E46" s="131"/>
      <c r="F46" s="68"/>
      <c r="G46" s="68"/>
      <c r="H46" s="264">
        <f t="shared" si="77"/>
        <v>0</v>
      </c>
      <c r="I46" s="264">
        <f t="shared" si="76"/>
        <v>0</v>
      </c>
      <c r="J46" s="68"/>
      <c r="K46" s="68"/>
      <c r="L46" s="264">
        <f>SUM(H46+J46-K46)</f>
        <v>0</v>
      </c>
      <c r="M46" s="264">
        <f t="shared" si="41"/>
        <v>0</v>
      </c>
      <c r="N46" s="68"/>
      <c r="O46" s="68"/>
      <c r="P46" s="264">
        <f t="shared" si="44"/>
        <v>0</v>
      </c>
      <c r="Q46" s="264">
        <f t="shared" si="73"/>
        <v>0</v>
      </c>
      <c r="R46" s="68"/>
      <c r="S46" s="68"/>
      <c r="T46" s="264">
        <v>0</v>
      </c>
      <c r="U46" s="264">
        <f t="shared" si="20"/>
        <v>0</v>
      </c>
      <c r="V46" s="68"/>
      <c r="W46" s="68"/>
      <c r="X46" s="264">
        <f t="shared" si="46"/>
        <v>0</v>
      </c>
      <c r="Y46" s="264">
        <f t="shared" si="21"/>
        <v>0</v>
      </c>
      <c r="Z46" s="68"/>
      <c r="AA46" s="68"/>
      <c r="AB46" s="264">
        <v>0</v>
      </c>
      <c r="AC46" s="264">
        <f>SUM(Y46-Z46+AA46)</f>
        <v>0</v>
      </c>
      <c r="AD46" s="68"/>
      <c r="AE46" s="68"/>
      <c r="AF46" s="264">
        <f t="shared" si="48"/>
        <v>0</v>
      </c>
      <c r="AG46" s="264">
        <f t="shared" si="58"/>
        <v>0</v>
      </c>
      <c r="AH46" s="68"/>
      <c r="AI46" s="68"/>
      <c r="AJ46" s="264">
        <f t="shared" ref="AJ46:AJ48" si="78">SUM(AF46+AH46-AI46)</f>
        <v>0</v>
      </c>
      <c r="AK46" s="264">
        <f t="shared" ref="AK46:AK47" si="79">SUM(AG46+AH46-AI46)</f>
        <v>0</v>
      </c>
      <c r="AL46" s="131"/>
      <c r="AM46" s="131"/>
      <c r="AN46" s="264">
        <f t="shared" ref="AN46:AN48" si="80">SUM(AJ46+AL46-AM46)</f>
        <v>0</v>
      </c>
      <c r="AO46" s="264">
        <f t="shared" ref="AO46:AO47" si="81">SUM(AK46+AL46-AM46)</f>
        <v>0</v>
      </c>
      <c r="AP46" s="131"/>
      <c r="AQ46" s="131"/>
      <c r="AR46" s="264">
        <f t="shared" ref="AR46:AR48" si="82">SUM(AN46+AP46-AQ46)</f>
        <v>0</v>
      </c>
      <c r="AS46" s="264">
        <f t="shared" ref="AS46:AS47" si="83">SUM(AO46+AP46-AQ46)</f>
        <v>0</v>
      </c>
      <c r="AT46" s="131"/>
      <c r="AU46" s="131"/>
      <c r="AV46" s="264">
        <f t="shared" ref="AV46:AV48" si="84">SUM(AR46+AT46-AU46)</f>
        <v>0</v>
      </c>
      <c r="AW46" s="264">
        <f t="shared" ref="AW46:AW47" si="85">SUM(AS46+AT46-AU46)</f>
        <v>0</v>
      </c>
      <c r="AX46" s="131"/>
      <c r="AY46" s="131"/>
      <c r="AZ46" s="264">
        <f t="shared" ref="AZ46:AZ48" si="86">SUM(AV46+AX46-AY46)</f>
        <v>0</v>
      </c>
      <c r="BA46" s="264">
        <f t="shared" ref="BA46:BA47" si="87">SUM(AW46+AX46-AY46)</f>
        <v>0</v>
      </c>
      <c r="BB46" s="131"/>
      <c r="BC46" s="131"/>
      <c r="BD46" s="264">
        <f t="shared" ref="BD46:BD48" si="88">SUM(AZ46+BB46-BC46)</f>
        <v>0</v>
      </c>
      <c r="BE46" s="264">
        <f t="shared" ref="BE46:BE47" si="89">SUM(BA46+BB46-BC46)</f>
        <v>0</v>
      </c>
      <c r="BF46" s="131"/>
      <c r="BG46" s="131"/>
      <c r="BH46" s="264">
        <f t="shared" ref="BH46:BH48" si="90">SUM(BD46+BF46-BG46)</f>
        <v>0</v>
      </c>
      <c r="BI46" s="264">
        <f t="shared" ref="BI46:BI47" si="91">SUM(BE46+BF46-BG46)</f>
        <v>0</v>
      </c>
      <c r="BJ46" s="131"/>
      <c r="BK46" s="131"/>
      <c r="BL46" s="264">
        <f t="shared" ref="BL46:BL48" si="92">SUM(BH46+BJ46-BK46)</f>
        <v>0</v>
      </c>
      <c r="BM46" s="264">
        <f t="shared" ref="BM46:BM47" si="93">SUM(BI46+BJ46-BK46)</f>
        <v>0</v>
      </c>
      <c r="BN46" s="226">
        <f t="shared" si="74"/>
        <v>0</v>
      </c>
      <c r="BO46" s="226">
        <f t="shared" si="75"/>
        <v>0</v>
      </c>
    </row>
    <row r="47" spans="1:67" ht="20.100000000000001" customHeight="1" x14ac:dyDescent="0.55000000000000004">
      <c r="A47" s="235">
        <v>40</v>
      </c>
      <c r="B47" s="239" t="s">
        <v>260</v>
      </c>
      <c r="C47" s="237">
        <v>75</v>
      </c>
      <c r="D47" s="131"/>
      <c r="E47" s="131"/>
      <c r="F47" s="68"/>
      <c r="G47" s="68"/>
      <c r="H47" s="264">
        <f t="shared" si="77"/>
        <v>0</v>
      </c>
      <c r="I47" s="264">
        <f t="shared" si="76"/>
        <v>0</v>
      </c>
      <c r="J47" s="68"/>
      <c r="K47" s="68"/>
      <c r="L47" s="264">
        <f>SUM(H47+J47-K47)</f>
        <v>0</v>
      </c>
      <c r="M47" s="264">
        <f t="shared" si="41"/>
        <v>0</v>
      </c>
      <c r="N47" s="68"/>
      <c r="O47" s="68"/>
      <c r="P47" s="264">
        <f t="shared" si="44"/>
        <v>0</v>
      </c>
      <c r="Q47" s="264">
        <f t="shared" si="73"/>
        <v>0</v>
      </c>
      <c r="R47" s="68"/>
      <c r="S47" s="68"/>
      <c r="T47" s="264">
        <f t="shared" si="45"/>
        <v>0</v>
      </c>
      <c r="U47" s="264">
        <f t="shared" si="20"/>
        <v>0</v>
      </c>
      <c r="V47" s="68"/>
      <c r="W47" s="68"/>
      <c r="X47" s="264">
        <f t="shared" si="46"/>
        <v>0</v>
      </c>
      <c r="Y47" s="264">
        <f t="shared" si="21"/>
        <v>0</v>
      </c>
      <c r="Z47" s="68"/>
      <c r="AA47" s="68"/>
      <c r="AB47" s="264">
        <f>SUM(X47+Z47-AA47)</f>
        <v>0</v>
      </c>
      <c r="AC47" s="264">
        <f>SUM(Y47-Z47+AA47)</f>
        <v>0</v>
      </c>
      <c r="AD47" s="68"/>
      <c r="AE47" s="68"/>
      <c r="AF47" s="264">
        <f t="shared" si="48"/>
        <v>0</v>
      </c>
      <c r="AG47" s="264">
        <f t="shared" si="58"/>
        <v>0</v>
      </c>
      <c r="AH47" s="68"/>
      <c r="AI47" s="68"/>
      <c r="AJ47" s="264">
        <f t="shared" si="78"/>
        <v>0</v>
      </c>
      <c r="AK47" s="264">
        <f t="shared" si="79"/>
        <v>0</v>
      </c>
      <c r="AL47" s="131"/>
      <c r="AM47" s="131"/>
      <c r="AN47" s="264">
        <f t="shared" si="80"/>
        <v>0</v>
      </c>
      <c r="AO47" s="264">
        <f t="shared" si="81"/>
        <v>0</v>
      </c>
      <c r="AP47" s="131"/>
      <c r="AQ47" s="131"/>
      <c r="AR47" s="264">
        <f t="shared" si="82"/>
        <v>0</v>
      </c>
      <c r="AS47" s="264">
        <f t="shared" si="83"/>
        <v>0</v>
      </c>
      <c r="AT47" s="131"/>
      <c r="AU47" s="131"/>
      <c r="AV47" s="264">
        <f t="shared" si="84"/>
        <v>0</v>
      </c>
      <c r="AW47" s="264">
        <f t="shared" si="85"/>
        <v>0</v>
      </c>
      <c r="AX47" s="131"/>
      <c r="AY47" s="131"/>
      <c r="AZ47" s="264">
        <f t="shared" si="86"/>
        <v>0</v>
      </c>
      <c r="BA47" s="264">
        <f t="shared" si="87"/>
        <v>0</v>
      </c>
      <c r="BB47" s="131"/>
      <c r="BC47" s="131"/>
      <c r="BD47" s="264">
        <f t="shared" si="88"/>
        <v>0</v>
      </c>
      <c r="BE47" s="264">
        <f t="shared" si="89"/>
        <v>0</v>
      </c>
      <c r="BF47" s="131"/>
      <c r="BG47" s="131"/>
      <c r="BH47" s="264">
        <f t="shared" si="90"/>
        <v>0</v>
      </c>
      <c r="BI47" s="264">
        <f t="shared" si="91"/>
        <v>0</v>
      </c>
      <c r="BJ47" s="131"/>
      <c r="BK47" s="131"/>
      <c r="BL47" s="264">
        <f t="shared" si="92"/>
        <v>0</v>
      </c>
      <c r="BM47" s="264">
        <f t="shared" si="93"/>
        <v>0</v>
      </c>
      <c r="BN47" s="226">
        <f t="shared" si="74"/>
        <v>0</v>
      </c>
      <c r="BO47" s="226">
        <f t="shared" si="75"/>
        <v>0</v>
      </c>
    </row>
    <row r="48" spans="1:67" ht="20.100000000000001" customHeight="1" x14ac:dyDescent="0.55000000000000004">
      <c r="A48" s="235">
        <v>41</v>
      </c>
      <c r="B48" s="243" t="s">
        <v>261</v>
      </c>
      <c r="C48" s="237">
        <v>67</v>
      </c>
      <c r="D48" s="131"/>
      <c r="E48" s="131">
        <v>3528929</v>
      </c>
      <c r="F48" s="68"/>
      <c r="G48" s="68"/>
      <c r="H48" s="264">
        <f t="shared" si="77"/>
        <v>0</v>
      </c>
      <c r="I48" s="264">
        <f t="shared" si="76"/>
        <v>3528929</v>
      </c>
      <c r="J48" s="68"/>
      <c r="K48" s="68"/>
      <c r="L48" s="264">
        <f>SUM(H48+J48-K48)</f>
        <v>0</v>
      </c>
      <c r="M48" s="264">
        <f t="shared" si="41"/>
        <v>3528929</v>
      </c>
      <c r="N48" s="68"/>
      <c r="O48" s="68"/>
      <c r="P48" s="264">
        <f t="shared" si="44"/>
        <v>0</v>
      </c>
      <c r="Q48" s="264">
        <f>SUM(M48+O48-P48)</f>
        <v>3528929</v>
      </c>
      <c r="R48" s="68"/>
      <c r="S48" s="68"/>
      <c r="T48" s="264">
        <f t="shared" si="45"/>
        <v>0</v>
      </c>
      <c r="U48" s="264">
        <f t="shared" si="20"/>
        <v>3528929</v>
      </c>
      <c r="V48" s="68"/>
      <c r="W48" s="68"/>
      <c r="X48" s="264">
        <f t="shared" si="46"/>
        <v>0</v>
      </c>
      <c r="Y48" s="264">
        <f t="shared" si="21"/>
        <v>3528929</v>
      </c>
      <c r="Z48" s="68"/>
      <c r="AA48" s="68"/>
      <c r="AB48" s="264">
        <f>SUM(X48+Z48-AA48)</f>
        <v>0</v>
      </c>
      <c r="AC48" s="264">
        <f t="shared" ref="AC48" si="94">Y48+AA48-Z48</f>
        <v>3528929</v>
      </c>
      <c r="AD48" s="68"/>
      <c r="AE48" s="68"/>
      <c r="AF48" s="264">
        <f t="shared" si="48"/>
        <v>0</v>
      </c>
      <c r="AG48" s="264">
        <f>AC48+AE48-AD48</f>
        <v>3528929</v>
      </c>
      <c r="AH48" s="68"/>
      <c r="AI48" s="68"/>
      <c r="AJ48" s="264">
        <f t="shared" si="78"/>
        <v>0</v>
      </c>
      <c r="AK48" s="264">
        <f>AG48+AI48-AH48</f>
        <v>3528929</v>
      </c>
      <c r="AL48" s="131"/>
      <c r="AM48" s="131"/>
      <c r="AN48" s="264">
        <f t="shared" si="80"/>
        <v>0</v>
      </c>
      <c r="AO48" s="264">
        <f>AK48+AM48-AL48</f>
        <v>3528929</v>
      </c>
      <c r="AP48" s="131"/>
      <c r="AQ48" s="131"/>
      <c r="AR48" s="264">
        <f t="shared" si="82"/>
        <v>0</v>
      </c>
      <c r="AS48" s="264">
        <f>AO48+AQ48-AP48</f>
        <v>3528929</v>
      </c>
      <c r="AT48" s="131"/>
      <c r="AU48" s="131"/>
      <c r="AV48" s="264">
        <f t="shared" si="84"/>
        <v>0</v>
      </c>
      <c r="AW48" s="264">
        <f>AS48+AU48-AT48</f>
        <v>3528929</v>
      </c>
      <c r="AX48" s="131"/>
      <c r="AY48" s="131"/>
      <c r="AZ48" s="264">
        <f t="shared" si="86"/>
        <v>0</v>
      </c>
      <c r="BA48" s="264">
        <f>AW48+AY48-AX48</f>
        <v>3528929</v>
      </c>
      <c r="BB48" s="131"/>
      <c r="BC48" s="131"/>
      <c r="BD48" s="264">
        <f t="shared" si="88"/>
        <v>0</v>
      </c>
      <c r="BE48" s="264">
        <f>BA48+BC48-BB48</f>
        <v>3528929</v>
      </c>
      <c r="BF48" s="131"/>
      <c r="BG48" s="131"/>
      <c r="BH48" s="264">
        <f t="shared" si="90"/>
        <v>0</v>
      </c>
      <c r="BI48" s="264">
        <f>BE48+BG48-BF48</f>
        <v>3528929</v>
      </c>
      <c r="BJ48" s="131"/>
      <c r="BK48" s="131"/>
      <c r="BL48" s="264">
        <f t="shared" si="92"/>
        <v>0</v>
      </c>
      <c r="BM48" s="264">
        <f>BI48+BK48-BJ48</f>
        <v>3528929</v>
      </c>
      <c r="BN48" s="226">
        <f t="shared" si="74"/>
        <v>0</v>
      </c>
      <c r="BO48" s="226">
        <f t="shared" si="75"/>
        <v>0</v>
      </c>
    </row>
    <row r="49" spans="1:67" ht="20.100000000000001" customHeight="1" x14ac:dyDescent="0.55000000000000004">
      <c r="A49" s="235">
        <v>42</v>
      </c>
      <c r="B49" s="239" t="s">
        <v>65</v>
      </c>
      <c r="C49" s="237">
        <v>76</v>
      </c>
      <c r="D49" s="131"/>
      <c r="E49" s="131">
        <v>1550655</v>
      </c>
      <c r="F49" s="68"/>
      <c r="G49" s="68"/>
      <c r="H49" s="264">
        <f t="shared" si="77"/>
        <v>0</v>
      </c>
      <c r="I49" s="264">
        <f>+E49-F49+G49</f>
        <v>1550655</v>
      </c>
      <c r="J49" s="68"/>
      <c r="K49" s="68"/>
      <c r="L49" s="264">
        <v>0</v>
      </c>
      <c r="M49" s="264">
        <f>+I49-J49+K49</f>
        <v>1550655</v>
      </c>
      <c r="N49" s="68"/>
      <c r="O49" s="68"/>
      <c r="P49" s="264">
        <v>0</v>
      </c>
      <c r="Q49" s="264">
        <f>+M49-N49+O49</f>
        <v>1550655</v>
      </c>
      <c r="R49" s="68"/>
      <c r="S49" s="68"/>
      <c r="T49" s="264">
        <v>0</v>
      </c>
      <c r="U49" s="264">
        <f t="shared" si="20"/>
        <v>1550655</v>
      </c>
      <c r="V49" s="68"/>
      <c r="W49" s="68"/>
      <c r="X49" s="264">
        <v>0</v>
      </c>
      <c r="Y49" s="264">
        <f t="shared" si="21"/>
        <v>1550655</v>
      </c>
      <c r="Z49" s="68"/>
      <c r="AA49" s="68"/>
      <c r="AB49" s="264">
        <v>0</v>
      </c>
      <c r="AC49" s="264">
        <f>+Y49-Z49+AA49</f>
        <v>1550655</v>
      </c>
      <c r="AD49" s="68"/>
      <c r="AE49" s="68"/>
      <c r="AF49" s="264">
        <v>0</v>
      </c>
      <c r="AG49" s="264">
        <f>+AC49-AD49+AE49</f>
        <v>1550655</v>
      </c>
      <c r="AH49" s="68"/>
      <c r="AI49" s="68">
        <v>500</v>
      </c>
      <c r="AJ49" s="264">
        <v>0</v>
      </c>
      <c r="AK49" s="264">
        <f>+AG49-AH49+AI49</f>
        <v>1551155</v>
      </c>
      <c r="AL49" s="131"/>
      <c r="AM49" s="131">
        <f>1000+2400+650</f>
        <v>4050</v>
      </c>
      <c r="AN49" s="264">
        <v>0</v>
      </c>
      <c r="AO49" s="264">
        <f>+AK49-AL49+AM49</f>
        <v>1555205</v>
      </c>
      <c r="AP49" s="131"/>
      <c r="AQ49" s="131">
        <f>2500+2375+1150+650+600+5300</f>
        <v>12575</v>
      </c>
      <c r="AR49" s="264">
        <v>0</v>
      </c>
      <c r="AS49" s="264">
        <f>+AO49-AP49+AQ49</f>
        <v>1567780</v>
      </c>
      <c r="AT49" s="131"/>
      <c r="AU49" s="131">
        <f>1000+1500+1000+2500+750+750+1150+750+2500+2950</f>
        <v>14850</v>
      </c>
      <c r="AV49" s="264">
        <v>0</v>
      </c>
      <c r="AW49" s="264">
        <f>+AS49-AT49+AU49</f>
        <v>1582630</v>
      </c>
      <c r="AX49" s="131"/>
      <c r="AY49" s="131">
        <v>50425</v>
      </c>
      <c r="AZ49" s="264">
        <v>0</v>
      </c>
      <c r="BA49" s="264">
        <f>+AW49-AX49+AY49</f>
        <v>1633055</v>
      </c>
      <c r="BB49" s="131"/>
      <c r="BC49" s="131"/>
      <c r="BD49" s="264">
        <v>0</v>
      </c>
      <c r="BE49" s="264">
        <f>+BA49-BB49+BC49</f>
        <v>1633055</v>
      </c>
      <c r="BF49" s="131"/>
      <c r="BG49" s="131"/>
      <c r="BH49" s="264">
        <v>0</v>
      </c>
      <c r="BI49" s="264">
        <f>+BE49-BF49+BG49</f>
        <v>1633055</v>
      </c>
      <c r="BJ49" s="131"/>
      <c r="BK49" s="131"/>
      <c r="BL49" s="264">
        <v>0</v>
      </c>
      <c r="BM49" s="264">
        <f>+BI49-BJ49+BK49</f>
        <v>1633055</v>
      </c>
      <c r="BN49" s="226">
        <f t="shared" si="74"/>
        <v>0</v>
      </c>
      <c r="BO49" s="226">
        <f t="shared" si="75"/>
        <v>82400</v>
      </c>
    </row>
    <row r="50" spans="1:67" ht="20.100000000000001" customHeight="1" x14ac:dyDescent="0.55000000000000004">
      <c r="A50" s="235">
        <v>43</v>
      </c>
      <c r="B50" s="236" t="s">
        <v>4</v>
      </c>
      <c r="C50" s="237">
        <v>80</v>
      </c>
      <c r="D50" s="131"/>
      <c r="E50" s="131">
        <v>59285</v>
      </c>
      <c r="F50" s="68"/>
      <c r="G50" s="68"/>
      <c r="H50" s="264">
        <f t="shared" si="77"/>
        <v>0</v>
      </c>
      <c r="I50" s="264">
        <f>+E50-F50+G50</f>
        <v>59285</v>
      </c>
      <c r="J50" s="68"/>
      <c r="K50" s="68"/>
      <c r="L50" s="264">
        <f t="shared" si="16"/>
        <v>0</v>
      </c>
      <c r="M50" s="264">
        <f>SUM(I50+J50-K50)</f>
        <v>59285</v>
      </c>
      <c r="N50" s="68"/>
      <c r="O50" s="68"/>
      <c r="P50" s="264">
        <f t="shared" si="44"/>
        <v>0</v>
      </c>
      <c r="Q50" s="264">
        <f t="shared" si="73"/>
        <v>59285</v>
      </c>
      <c r="R50" s="68"/>
      <c r="S50" s="68"/>
      <c r="T50" s="264">
        <v>0</v>
      </c>
      <c r="U50" s="264">
        <f t="shared" si="20"/>
        <v>59285</v>
      </c>
      <c r="V50" s="68"/>
      <c r="W50" s="68"/>
      <c r="X50" s="264">
        <f t="shared" si="46"/>
        <v>0</v>
      </c>
      <c r="Y50" s="264">
        <f t="shared" si="21"/>
        <v>59285</v>
      </c>
      <c r="Z50" s="68"/>
      <c r="AA50" s="68"/>
      <c r="AB50" s="264">
        <f t="shared" si="47"/>
        <v>0</v>
      </c>
      <c r="AC50" s="264">
        <f t="shared" si="57"/>
        <v>59285</v>
      </c>
      <c r="AD50" s="68"/>
      <c r="AE50" s="68"/>
      <c r="AF50" s="264">
        <f t="shared" si="48"/>
        <v>0</v>
      </c>
      <c r="AG50" s="264">
        <f t="shared" si="58"/>
        <v>59285</v>
      </c>
      <c r="AH50" s="68"/>
      <c r="AI50" s="68"/>
      <c r="AJ50" s="264">
        <f t="shared" ref="AJ50:AJ53" si="95">SUM(AF50+AH50-AI50)</f>
        <v>0</v>
      </c>
      <c r="AK50" s="264">
        <f t="shared" ref="AK50:AK53" si="96">SUM(AG50+AH50-AI50)</f>
        <v>59285</v>
      </c>
      <c r="AL50" s="131"/>
      <c r="AM50" s="131"/>
      <c r="AN50" s="264">
        <f t="shared" ref="AN50:AN53" si="97">SUM(AJ50+AL50-AM50)</f>
        <v>0</v>
      </c>
      <c r="AO50" s="264">
        <f t="shared" ref="AO50:AO53" si="98">SUM(AK50+AL50-AM50)</f>
        <v>59285</v>
      </c>
      <c r="AP50" s="131"/>
      <c r="AQ50" s="131"/>
      <c r="AR50" s="264">
        <f t="shared" ref="AR50:AR53" si="99">SUM(AN50+AP50-AQ50)</f>
        <v>0</v>
      </c>
      <c r="AS50" s="264">
        <f t="shared" ref="AS50:AS53" si="100">SUM(AO50+AP50-AQ50)</f>
        <v>59285</v>
      </c>
      <c r="AT50" s="131"/>
      <c r="AU50" s="131"/>
      <c r="AV50" s="264">
        <f t="shared" ref="AV50:AV53" si="101">SUM(AR50+AT50-AU50)</f>
        <v>0</v>
      </c>
      <c r="AW50" s="264">
        <f t="shared" ref="AW50:AW53" si="102">SUM(AS50+AT50-AU50)</f>
        <v>59285</v>
      </c>
      <c r="AX50" s="131"/>
      <c r="AY50" s="131"/>
      <c r="AZ50" s="264">
        <f t="shared" ref="AZ50:AZ53" si="103">SUM(AV50+AX50-AY50)</f>
        <v>0</v>
      </c>
      <c r="BA50" s="264">
        <f t="shared" ref="BA50:BA53" si="104">SUM(AW50+AX50-AY50)</f>
        <v>59285</v>
      </c>
      <c r="BB50" s="131"/>
      <c r="BC50" s="131"/>
      <c r="BD50" s="264">
        <f t="shared" ref="BD50:BD53" si="105">SUM(AZ50+BB50-BC50)</f>
        <v>0</v>
      </c>
      <c r="BE50" s="264">
        <f t="shared" ref="BE50:BE53" si="106">SUM(BA50+BB50-BC50)</f>
        <v>59285</v>
      </c>
      <c r="BF50" s="131"/>
      <c r="BG50" s="131"/>
      <c r="BH50" s="264">
        <f t="shared" ref="BH50:BH53" si="107">SUM(BD50+BF50-BG50)</f>
        <v>0</v>
      </c>
      <c r="BI50" s="264">
        <f t="shared" ref="BI50:BI53" si="108">SUM(BE50+BF50-BG50)</f>
        <v>59285</v>
      </c>
      <c r="BJ50" s="131"/>
      <c r="BK50" s="131"/>
      <c r="BL50" s="264">
        <f t="shared" ref="BL50:BL53" si="109">SUM(BH50+BJ50-BK50)</f>
        <v>0</v>
      </c>
      <c r="BM50" s="264">
        <f t="shared" ref="BM50:BM53" si="110">SUM(BI50+BJ50-BK50)</f>
        <v>59285</v>
      </c>
      <c r="BN50" s="226">
        <f t="shared" si="74"/>
        <v>0</v>
      </c>
      <c r="BO50" s="226">
        <f t="shared" si="75"/>
        <v>0</v>
      </c>
    </row>
    <row r="51" spans="1:67" ht="20.100000000000001" customHeight="1" x14ac:dyDescent="0.55000000000000004">
      <c r="A51" s="235">
        <v>44</v>
      </c>
      <c r="B51" s="238" t="s">
        <v>22</v>
      </c>
      <c r="C51" s="237"/>
      <c r="D51" s="131"/>
      <c r="E51" s="131">
        <v>30507.7</v>
      </c>
      <c r="F51" s="68"/>
      <c r="G51" s="68"/>
      <c r="H51" s="265"/>
      <c r="I51" s="265">
        <f>SUM(E51+F51-G51)</f>
        <v>30507.7</v>
      </c>
      <c r="J51" s="68"/>
      <c r="K51" s="68"/>
      <c r="L51" s="265">
        <v>0</v>
      </c>
      <c r="M51" s="264">
        <f>SUM(I51-J51+K51)</f>
        <v>30507.7</v>
      </c>
      <c r="N51" s="68"/>
      <c r="O51" s="68"/>
      <c r="P51" s="265">
        <v>0</v>
      </c>
      <c r="Q51" s="265">
        <f>SUM(M51-N51+O51)</f>
        <v>30507.7</v>
      </c>
      <c r="R51" s="68"/>
      <c r="S51" s="68"/>
      <c r="T51" s="265">
        <f t="shared" si="45"/>
        <v>0</v>
      </c>
      <c r="U51" s="264">
        <f t="shared" si="20"/>
        <v>30507.7</v>
      </c>
      <c r="V51" s="68"/>
      <c r="W51" s="68"/>
      <c r="X51" s="265">
        <v>0</v>
      </c>
      <c r="Y51" s="264">
        <f t="shared" si="21"/>
        <v>30507.7</v>
      </c>
      <c r="Z51" s="68"/>
      <c r="AA51" s="68"/>
      <c r="AB51" s="265">
        <f t="shared" si="47"/>
        <v>0</v>
      </c>
      <c r="AC51" s="265">
        <f t="shared" si="57"/>
        <v>30507.7</v>
      </c>
      <c r="AD51" s="68"/>
      <c r="AE51" s="68"/>
      <c r="AF51" s="265">
        <f t="shared" si="48"/>
        <v>0</v>
      </c>
      <c r="AG51" s="265">
        <f t="shared" si="58"/>
        <v>30507.7</v>
      </c>
      <c r="AH51" s="68"/>
      <c r="AI51" s="68"/>
      <c r="AJ51" s="265">
        <f t="shared" si="95"/>
        <v>0</v>
      </c>
      <c r="AK51" s="265">
        <f t="shared" si="96"/>
        <v>30507.7</v>
      </c>
      <c r="AL51" s="131"/>
      <c r="AM51" s="131"/>
      <c r="AN51" s="265">
        <f t="shared" si="97"/>
        <v>0</v>
      </c>
      <c r="AO51" s="265">
        <f t="shared" si="98"/>
        <v>30507.7</v>
      </c>
      <c r="AP51" s="131"/>
      <c r="AQ51" s="131"/>
      <c r="AR51" s="265">
        <f t="shared" si="99"/>
        <v>0</v>
      </c>
      <c r="AS51" s="265">
        <f t="shared" si="100"/>
        <v>30507.7</v>
      </c>
      <c r="AT51" s="131"/>
      <c r="AU51" s="131"/>
      <c r="AV51" s="265">
        <f t="shared" si="101"/>
        <v>0</v>
      </c>
      <c r="AW51" s="265">
        <f t="shared" si="102"/>
        <v>30507.7</v>
      </c>
      <c r="AX51" s="131"/>
      <c r="AY51" s="131"/>
      <c r="AZ51" s="265">
        <f t="shared" si="103"/>
        <v>0</v>
      </c>
      <c r="BA51" s="265">
        <f t="shared" si="104"/>
        <v>30507.7</v>
      </c>
      <c r="BB51" s="131"/>
      <c r="BC51" s="131"/>
      <c r="BD51" s="265">
        <f t="shared" si="105"/>
        <v>0</v>
      </c>
      <c r="BE51" s="265">
        <f t="shared" si="106"/>
        <v>30507.7</v>
      </c>
      <c r="BF51" s="131"/>
      <c r="BG51" s="131"/>
      <c r="BH51" s="265">
        <f t="shared" si="107"/>
        <v>0</v>
      </c>
      <c r="BI51" s="265">
        <f t="shared" si="108"/>
        <v>30507.7</v>
      </c>
      <c r="BJ51" s="131"/>
      <c r="BK51" s="131"/>
      <c r="BL51" s="265">
        <f t="shared" si="109"/>
        <v>0</v>
      </c>
      <c r="BM51" s="265">
        <f t="shared" si="110"/>
        <v>30507.7</v>
      </c>
      <c r="BN51" s="226">
        <f t="shared" si="74"/>
        <v>0</v>
      </c>
      <c r="BO51" s="226">
        <f t="shared" si="75"/>
        <v>0</v>
      </c>
    </row>
    <row r="52" spans="1:67" ht="20.100000000000001" customHeight="1" x14ac:dyDescent="0.55000000000000004">
      <c r="A52" s="235">
        <v>45</v>
      </c>
      <c r="B52" s="238" t="s">
        <v>3</v>
      </c>
      <c r="C52" s="237">
        <v>81</v>
      </c>
      <c r="D52" s="131"/>
      <c r="E52" s="131">
        <v>49650</v>
      </c>
      <c r="F52" s="68"/>
      <c r="G52" s="68"/>
      <c r="H52" s="264">
        <f>+D52+F52-G52</f>
        <v>0</v>
      </c>
      <c r="I52" s="264">
        <f>+E52-F52+G52</f>
        <v>49650</v>
      </c>
      <c r="J52" s="68"/>
      <c r="K52" s="68"/>
      <c r="L52" s="264">
        <v>0</v>
      </c>
      <c r="M52" s="264">
        <f>SUM(I52-J52+K52)</f>
        <v>49650</v>
      </c>
      <c r="N52" s="68"/>
      <c r="O52" s="68"/>
      <c r="P52" s="264">
        <f t="shared" si="44"/>
        <v>0</v>
      </c>
      <c r="Q52" s="264">
        <f t="shared" si="73"/>
        <v>49650</v>
      </c>
      <c r="R52" s="68"/>
      <c r="S52" s="68"/>
      <c r="T52" s="264">
        <v>0</v>
      </c>
      <c r="U52" s="264">
        <f t="shared" si="20"/>
        <v>49650</v>
      </c>
      <c r="V52" s="68"/>
      <c r="W52" s="68"/>
      <c r="X52" s="264">
        <v>0</v>
      </c>
      <c r="Y52" s="264">
        <f t="shared" si="21"/>
        <v>49650</v>
      </c>
      <c r="Z52" s="68"/>
      <c r="AA52" s="68"/>
      <c r="AB52" s="264">
        <f t="shared" si="47"/>
        <v>0</v>
      </c>
      <c r="AC52" s="264">
        <f t="shared" si="57"/>
        <v>49650</v>
      </c>
      <c r="AD52" s="68"/>
      <c r="AE52" s="68"/>
      <c r="AF52" s="264">
        <f t="shared" si="48"/>
        <v>0</v>
      </c>
      <c r="AG52" s="264">
        <f t="shared" si="58"/>
        <v>49650</v>
      </c>
      <c r="AH52" s="68"/>
      <c r="AI52" s="68"/>
      <c r="AJ52" s="264">
        <f t="shared" si="95"/>
        <v>0</v>
      </c>
      <c r="AK52" s="264">
        <f t="shared" si="96"/>
        <v>49650</v>
      </c>
      <c r="AL52" s="131"/>
      <c r="AM52" s="131"/>
      <c r="AN52" s="264">
        <f t="shared" si="97"/>
        <v>0</v>
      </c>
      <c r="AO52" s="264">
        <f t="shared" si="98"/>
        <v>49650</v>
      </c>
      <c r="AP52" s="131"/>
      <c r="AQ52" s="131"/>
      <c r="AR52" s="264">
        <f t="shared" si="99"/>
        <v>0</v>
      </c>
      <c r="AS52" s="264">
        <f t="shared" si="100"/>
        <v>49650</v>
      </c>
      <c r="AT52" s="131"/>
      <c r="AU52" s="131"/>
      <c r="AV52" s="264">
        <f t="shared" si="101"/>
        <v>0</v>
      </c>
      <c r="AW52" s="264">
        <f t="shared" si="102"/>
        <v>49650</v>
      </c>
      <c r="AX52" s="131"/>
      <c r="AY52" s="131"/>
      <c r="AZ52" s="264">
        <f t="shared" si="103"/>
        <v>0</v>
      </c>
      <c r="BA52" s="264">
        <f t="shared" si="104"/>
        <v>49650</v>
      </c>
      <c r="BB52" s="131"/>
      <c r="BC52" s="131"/>
      <c r="BD52" s="264">
        <f t="shared" si="105"/>
        <v>0</v>
      </c>
      <c r="BE52" s="264">
        <f t="shared" si="106"/>
        <v>49650</v>
      </c>
      <c r="BF52" s="131"/>
      <c r="BG52" s="131"/>
      <c r="BH52" s="264">
        <f t="shared" si="107"/>
        <v>0</v>
      </c>
      <c r="BI52" s="264">
        <f t="shared" si="108"/>
        <v>49650</v>
      </c>
      <c r="BJ52" s="131"/>
      <c r="BK52" s="131"/>
      <c r="BL52" s="264">
        <f t="shared" si="109"/>
        <v>0</v>
      </c>
      <c r="BM52" s="264">
        <f t="shared" si="110"/>
        <v>49650</v>
      </c>
      <c r="BN52" s="226">
        <f t="shared" si="74"/>
        <v>0</v>
      </c>
      <c r="BO52" s="226">
        <f t="shared" si="75"/>
        <v>0</v>
      </c>
    </row>
    <row r="53" spans="1:67" ht="20.100000000000001" customHeight="1" x14ac:dyDescent="0.55000000000000004">
      <c r="A53" s="235">
        <v>46</v>
      </c>
      <c r="B53" s="239" t="s">
        <v>66</v>
      </c>
      <c r="C53" s="237">
        <v>82</v>
      </c>
      <c r="D53" s="131"/>
      <c r="E53" s="131">
        <v>9972</v>
      </c>
      <c r="F53" s="68"/>
      <c r="G53" s="68"/>
      <c r="H53" s="264">
        <v>0</v>
      </c>
      <c r="I53" s="264">
        <f>+E53-F53+G53</f>
        <v>9972</v>
      </c>
      <c r="J53" s="68"/>
      <c r="K53" s="68"/>
      <c r="L53" s="264">
        <f t="shared" si="16"/>
        <v>0</v>
      </c>
      <c r="M53" s="264">
        <f>SUM(I53+J53-K53)</f>
        <v>9972</v>
      </c>
      <c r="N53" s="68"/>
      <c r="O53" s="68"/>
      <c r="P53" s="264">
        <v>0</v>
      </c>
      <c r="Q53" s="267">
        <f>SUM(M53-N53+O53)</f>
        <v>9972</v>
      </c>
      <c r="R53" s="68"/>
      <c r="S53" s="68"/>
      <c r="T53" s="264">
        <v>0</v>
      </c>
      <c r="U53" s="264">
        <f t="shared" si="20"/>
        <v>9972</v>
      </c>
      <c r="V53" s="68"/>
      <c r="W53" s="68"/>
      <c r="X53" s="264">
        <f t="shared" si="46"/>
        <v>0</v>
      </c>
      <c r="Y53" s="264">
        <f t="shared" si="21"/>
        <v>9972</v>
      </c>
      <c r="Z53" s="68"/>
      <c r="AA53" s="68"/>
      <c r="AB53" s="264">
        <f t="shared" si="47"/>
        <v>0</v>
      </c>
      <c r="AC53" s="267">
        <f>SUM(Y53+Z53-AA53)</f>
        <v>9972</v>
      </c>
      <c r="AD53" s="68"/>
      <c r="AE53" s="68"/>
      <c r="AF53" s="264">
        <f t="shared" si="48"/>
        <v>0</v>
      </c>
      <c r="AG53" s="267">
        <f t="shared" si="58"/>
        <v>9972</v>
      </c>
      <c r="AH53" s="68"/>
      <c r="AI53" s="68"/>
      <c r="AJ53" s="264">
        <f t="shared" si="95"/>
        <v>0</v>
      </c>
      <c r="AK53" s="267">
        <f t="shared" si="96"/>
        <v>9972</v>
      </c>
      <c r="AL53" s="131"/>
      <c r="AM53" s="131"/>
      <c r="AN53" s="264">
        <f t="shared" si="97"/>
        <v>0</v>
      </c>
      <c r="AO53" s="267">
        <f t="shared" si="98"/>
        <v>9972</v>
      </c>
      <c r="AP53" s="131"/>
      <c r="AQ53" s="131"/>
      <c r="AR53" s="264">
        <f t="shared" si="99"/>
        <v>0</v>
      </c>
      <c r="AS53" s="267">
        <f t="shared" si="100"/>
        <v>9972</v>
      </c>
      <c r="AT53" s="131"/>
      <c r="AU53" s="131"/>
      <c r="AV53" s="264">
        <f t="shared" si="101"/>
        <v>0</v>
      </c>
      <c r="AW53" s="267">
        <f t="shared" si="102"/>
        <v>9972</v>
      </c>
      <c r="AX53" s="131"/>
      <c r="AY53" s="131"/>
      <c r="AZ53" s="264">
        <f t="shared" si="103"/>
        <v>0</v>
      </c>
      <c r="BA53" s="267">
        <f t="shared" si="104"/>
        <v>9972</v>
      </c>
      <c r="BB53" s="131"/>
      <c r="BC53" s="131"/>
      <c r="BD53" s="264">
        <f t="shared" si="105"/>
        <v>0</v>
      </c>
      <c r="BE53" s="267">
        <f t="shared" si="106"/>
        <v>9972</v>
      </c>
      <c r="BF53" s="131"/>
      <c r="BG53" s="131"/>
      <c r="BH53" s="264">
        <f t="shared" si="107"/>
        <v>0</v>
      </c>
      <c r="BI53" s="267">
        <f t="shared" si="108"/>
        <v>9972</v>
      </c>
      <c r="BJ53" s="131"/>
      <c r="BK53" s="131"/>
      <c r="BL53" s="264">
        <f t="shared" si="109"/>
        <v>0</v>
      </c>
      <c r="BM53" s="267">
        <f t="shared" si="110"/>
        <v>9972</v>
      </c>
      <c r="BN53" s="226">
        <f t="shared" si="74"/>
        <v>0</v>
      </c>
      <c r="BO53" s="226">
        <f t="shared" si="75"/>
        <v>0</v>
      </c>
    </row>
    <row r="54" spans="1:67" ht="20.100000000000001" customHeight="1" x14ac:dyDescent="0.55000000000000004">
      <c r="A54" s="235">
        <v>47</v>
      </c>
      <c r="B54" s="239" t="s">
        <v>262</v>
      </c>
      <c r="C54" s="237">
        <v>83</v>
      </c>
      <c r="D54" s="131">
        <f>1598692.43+1626223.13</f>
        <v>3224915.5599999996</v>
      </c>
      <c r="E54" s="131"/>
      <c r="F54" s="68"/>
      <c r="G54" s="68"/>
      <c r="H54" s="264">
        <f>D54</f>
        <v>3224915.5599999996</v>
      </c>
      <c r="I54" s="264">
        <f>+E54-F54+G54</f>
        <v>0</v>
      </c>
      <c r="J54" s="68"/>
      <c r="K54" s="68"/>
      <c r="L54" s="264">
        <f>SUM(H54+J54-K54)</f>
        <v>3224915.5599999996</v>
      </c>
      <c r="M54" s="264">
        <f>SUM(I54+J54-K54)</f>
        <v>0</v>
      </c>
      <c r="N54" s="68"/>
      <c r="O54" s="68"/>
      <c r="P54" s="264">
        <f>SUM(L54+N54-O54)</f>
        <v>3224915.5599999996</v>
      </c>
      <c r="Q54" s="264">
        <f>SUM(M54+N54-O54)</f>
        <v>0</v>
      </c>
      <c r="R54" s="68"/>
      <c r="S54" s="68"/>
      <c r="T54" s="264">
        <f>P54</f>
        <v>3224915.5599999996</v>
      </c>
      <c r="U54" s="264">
        <f t="shared" si="20"/>
        <v>0</v>
      </c>
      <c r="V54" s="68"/>
      <c r="W54" s="68"/>
      <c r="X54" s="264">
        <f>SUM(T54+V54-W54)</f>
        <v>3224915.5599999996</v>
      </c>
      <c r="Y54" s="264">
        <f t="shared" si="21"/>
        <v>0</v>
      </c>
      <c r="Z54" s="68"/>
      <c r="AA54" s="68"/>
      <c r="AB54" s="264">
        <f>SUM(X54+Z54-AA54)</f>
        <v>3224915.5599999996</v>
      </c>
      <c r="AC54" s="267">
        <f>SUM(Y54+Z54-AA54)</f>
        <v>0</v>
      </c>
      <c r="AD54" s="68"/>
      <c r="AE54" s="68"/>
      <c r="AF54" s="264">
        <f>SUM(AB54+AD54-AE54)</f>
        <v>3224915.5599999996</v>
      </c>
      <c r="AG54" s="264">
        <f>SUM(AC54+AD54-AE54)</f>
        <v>0</v>
      </c>
      <c r="AH54" s="68"/>
      <c r="AI54" s="68"/>
      <c r="AJ54" s="264">
        <f>SUM(AF54+AH54-AI54)</f>
        <v>3224915.5599999996</v>
      </c>
      <c r="AK54" s="264">
        <f>SUM(AG54+AH54-AI54)</f>
        <v>0</v>
      </c>
      <c r="AL54" s="131"/>
      <c r="AM54" s="131"/>
      <c r="AN54" s="264">
        <f>SUM(AJ54+AL54-AM54)</f>
        <v>3224915.5599999996</v>
      </c>
      <c r="AO54" s="264">
        <f>SUM(AK54+AL54-AM54)</f>
        <v>0</v>
      </c>
      <c r="AP54" s="131"/>
      <c r="AQ54" s="131"/>
      <c r="AR54" s="264">
        <f>SUM(AN54+AP54-AQ54)</f>
        <v>3224915.5599999996</v>
      </c>
      <c r="AS54" s="264">
        <f>SUM(AO54+AP54-AQ54)</f>
        <v>0</v>
      </c>
      <c r="AT54" s="131"/>
      <c r="AU54" s="131"/>
      <c r="AV54" s="264">
        <f>SUM(AR54+AT54-AU54)</f>
        <v>3224915.5599999996</v>
      </c>
      <c r="AW54" s="264">
        <f>SUM(AS54+AT54-AU54)</f>
        <v>0</v>
      </c>
      <c r="AX54" s="131"/>
      <c r="AY54" s="131"/>
      <c r="AZ54" s="264">
        <f>SUM(AV54+AX54-AY54)</f>
        <v>3224915.5599999996</v>
      </c>
      <c r="BA54" s="264">
        <f>SUM(AW54+AX54-AY54)</f>
        <v>0</v>
      </c>
      <c r="BB54" s="131"/>
      <c r="BC54" s="131"/>
      <c r="BD54" s="264">
        <f>SUM(AZ54+BB54-BC54)</f>
        <v>3224915.5599999996</v>
      </c>
      <c r="BE54" s="264">
        <f>SUM(BA54+BB54-BC54)</f>
        <v>0</v>
      </c>
      <c r="BF54" s="131"/>
      <c r="BG54" s="131"/>
      <c r="BH54" s="264">
        <f>SUM(BD54+BF54-BG54)</f>
        <v>3224915.5599999996</v>
      </c>
      <c r="BI54" s="264">
        <f>SUM(BE54+BF54-BG54)</f>
        <v>0</v>
      </c>
      <c r="BJ54" s="131"/>
      <c r="BK54" s="131"/>
      <c r="BL54" s="264">
        <f>SUM(BH54+BJ54-BK54)</f>
        <v>3224915.5599999996</v>
      </c>
      <c r="BM54" s="264">
        <f>SUM(BI54+BJ54-BK54)</f>
        <v>0</v>
      </c>
      <c r="BN54" s="226">
        <f t="shared" si="74"/>
        <v>0</v>
      </c>
      <c r="BO54" s="226">
        <f t="shared" si="75"/>
        <v>0</v>
      </c>
    </row>
    <row r="55" spans="1:67" ht="20.100000000000001" customHeight="1" x14ac:dyDescent="0.55000000000000004">
      <c r="A55" s="235">
        <v>48</v>
      </c>
      <c r="B55" s="236" t="s">
        <v>263</v>
      </c>
      <c r="C55" s="237">
        <v>84</v>
      </c>
      <c r="D55" s="131"/>
      <c r="E55" s="131"/>
      <c r="F55" s="68"/>
      <c r="G55" s="68"/>
      <c r="H55" s="264">
        <f>+D55+F55-G55</f>
        <v>0</v>
      </c>
      <c r="I55" s="264">
        <f t="shared" ref="I55:I60" si="111">SUM(E55+F55-G55)</f>
        <v>0</v>
      </c>
      <c r="J55" s="68"/>
      <c r="K55" s="68"/>
      <c r="L55" s="264">
        <f t="shared" ref="L55:L69" si="112">SUM(H55+J55-K55)</f>
        <v>0</v>
      </c>
      <c r="M55" s="264">
        <f>SUM(I55-J55+K55)</f>
        <v>0</v>
      </c>
      <c r="N55" s="68"/>
      <c r="O55" s="68"/>
      <c r="P55" s="264">
        <f t="shared" ref="P55:P60" si="113">SUM(L55+N55-O55)</f>
        <v>0</v>
      </c>
      <c r="Q55" s="264">
        <f>SUM(M55-N55+O55)</f>
        <v>0</v>
      </c>
      <c r="R55" s="68"/>
      <c r="S55" s="68"/>
      <c r="T55" s="264">
        <v>0</v>
      </c>
      <c r="U55" s="264">
        <f t="shared" si="20"/>
        <v>0</v>
      </c>
      <c r="V55" s="68"/>
      <c r="W55" s="68">
        <v>130</v>
      </c>
      <c r="X55" s="264"/>
      <c r="Y55" s="264">
        <f t="shared" si="21"/>
        <v>130</v>
      </c>
      <c r="Z55" s="68"/>
      <c r="AA55" s="68">
        <v>661.6</v>
      </c>
      <c r="AB55" s="264"/>
      <c r="AC55" s="264">
        <f>SUM(Y55-Z55+AA55)</f>
        <v>791.6</v>
      </c>
      <c r="AD55" s="68"/>
      <c r="AE55" s="68">
        <v>55.41</v>
      </c>
      <c r="AF55" s="264"/>
      <c r="AG55" s="264">
        <f>SUM(AC55-AD55+AE55)</f>
        <v>847.01</v>
      </c>
      <c r="AH55" s="68"/>
      <c r="AI55" s="68">
        <v>467.94</v>
      </c>
      <c r="AJ55" s="264"/>
      <c r="AK55" s="264">
        <f>SUM(AG55-AH55+AI55)</f>
        <v>1314.95</v>
      </c>
      <c r="AL55" s="131"/>
      <c r="AM55" s="131">
        <f>1120.38+2218.33+828.49+529.32</f>
        <v>4696.5199999999995</v>
      </c>
      <c r="AN55" s="264"/>
      <c r="AO55" s="264">
        <f>SUM(AK55-AL55+AM55)</f>
        <v>6011.4699999999993</v>
      </c>
      <c r="AP55" s="131"/>
      <c r="AQ55" s="131">
        <f>2704.1+2596.23+1292.41+737.97+683.51+6754.14</f>
        <v>14768.36</v>
      </c>
      <c r="AR55" s="264"/>
      <c r="AS55" s="264">
        <f>SUM(AO55-AP55+AQ55)</f>
        <v>20779.830000000002</v>
      </c>
      <c r="AT55" s="131"/>
      <c r="AU55" s="131">
        <v>19179.04</v>
      </c>
      <c r="AV55" s="264"/>
      <c r="AW55" s="264">
        <f>SUM(AS55-AT55+AU55)</f>
        <v>39958.870000000003</v>
      </c>
      <c r="AX55" s="131"/>
      <c r="AY55" s="131">
        <v>58689.37</v>
      </c>
      <c r="AZ55" s="264"/>
      <c r="BA55" s="264">
        <f>SUM(AW55-AX55+AY55)</f>
        <v>98648.24</v>
      </c>
      <c r="BB55" s="131"/>
      <c r="BC55" s="131"/>
      <c r="BD55" s="264"/>
      <c r="BE55" s="264">
        <f>SUM(BA55-BB55+BC55)</f>
        <v>98648.24</v>
      </c>
      <c r="BF55" s="131"/>
      <c r="BG55" s="131"/>
      <c r="BH55" s="264"/>
      <c r="BI55" s="264">
        <f>SUM(BE55-BF55+BG55)</f>
        <v>98648.24</v>
      </c>
      <c r="BJ55" s="131"/>
      <c r="BK55" s="131"/>
      <c r="BL55" s="264"/>
      <c r="BM55" s="264">
        <f>SUM(BI55-BJ55+BK55)</f>
        <v>98648.24</v>
      </c>
      <c r="BN55" s="226">
        <f t="shared" si="74"/>
        <v>0</v>
      </c>
      <c r="BO55" s="226">
        <f t="shared" si="75"/>
        <v>98648.24</v>
      </c>
    </row>
    <row r="56" spans="1:67" ht="20.100000000000001" customHeight="1" x14ac:dyDescent="0.55000000000000004">
      <c r="A56" s="235">
        <v>49</v>
      </c>
      <c r="B56" s="238" t="s">
        <v>264</v>
      </c>
      <c r="C56" s="237">
        <v>85</v>
      </c>
      <c r="D56" s="131"/>
      <c r="E56" s="131"/>
      <c r="F56" s="68"/>
      <c r="G56" s="68"/>
      <c r="H56" s="264">
        <f>+D56+F56-G56</f>
        <v>0</v>
      </c>
      <c r="I56" s="264">
        <f t="shared" si="111"/>
        <v>0</v>
      </c>
      <c r="J56" s="68"/>
      <c r="K56" s="68"/>
      <c r="L56" s="264">
        <f t="shared" si="112"/>
        <v>0</v>
      </c>
      <c r="M56" s="264">
        <f>SUM(I56+J56-K56)</f>
        <v>0</v>
      </c>
      <c r="N56" s="68"/>
      <c r="O56" s="68"/>
      <c r="P56" s="264">
        <f t="shared" si="113"/>
        <v>0</v>
      </c>
      <c r="Q56" s="264">
        <f>SUM(M56+N56-O56)</f>
        <v>0</v>
      </c>
      <c r="R56" s="68"/>
      <c r="S56" s="68"/>
      <c r="T56" s="267">
        <f>SUM(P56+R56-S56)</f>
        <v>0</v>
      </c>
      <c r="U56" s="264">
        <f t="shared" si="20"/>
        <v>0</v>
      </c>
      <c r="V56" s="68"/>
      <c r="W56" s="68"/>
      <c r="X56" s="264">
        <f t="shared" ref="X56:X61" si="114">SUM(T56+V56-W56)</f>
        <v>0</v>
      </c>
      <c r="Y56" s="264">
        <f t="shared" si="21"/>
        <v>0</v>
      </c>
      <c r="Z56" s="68"/>
      <c r="AA56" s="68"/>
      <c r="AB56" s="267">
        <f>SUM(X56+Z56-AA56)</f>
        <v>0</v>
      </c>
      <c r="AC56" s="267">
        <f>SUM(Y56+Z56-AA56)</f>
        <v>0</v>
      </c>
      <c r="AD56" s="68"/>
      <c r="AE56" s="68"/>
      <c r="AF56" s="264">
        <f t="shared" ref="AF56:AF61" si="115">SUM(AB56+AD56-AE56)</f>
        <v>0</v>
      </c>
      <c r="AG56" s="264">
        <f t="shared" ref="AG56:AG57" si="116">SUM(AC56-AD56+AE56)</f>
        <v>0</v>
      </c>
      <c r="AH56" s="68"/>
      <c r="AI56" s="68"/>
      <c r="AJ56" s="264">
        <f t="shared" ref="AJ56" si="117">SUM(AF56+AH56-AI56)</f>
        <v>0</v>
      </c>
      <c r="AK56" s="264">
        <f t="shared" ref="AK56:AK57" si="118">SUM(AG56-AH56+AI56)</f>
        <v>0</v>
      </c>
      <c r="AL56" s="131"/>
      <c r="AM56" s="131"/>
      <c r="AN56" s="264">
        <f t="shared" ref="AN56" si="119">SUM(AJ56+AL56-AM56)</f>
        <v>0</v>
      </c>
      <c r="AO56" s="264">
        <f t="shared" ref="AO56:AO57" si="120">SUM(AK56-AL56+AM56)</f>
        <v>0</v>
      </c>
      <c r="AP56" s="131"/>
      <c r="AQ56" s="131"/>
      <c r="AR56" s="264">
        <f t="shared" ref="AR56" si="121">SUM(AN56+AP56-AQ56)</f>
        <v>0</v>
      </c>
      <c r="AS56" s="264">
        <f t="shared" ref="AS56:AS57" si="122">SUM(AO56-AP56+AQ56)</f>
        <v>0</v>
      </c>
      <c r="AT56" s="131"/>
      <c r="AU56" s="131"/>
      <c r="AV56" s="264">
        <f t="shared" ref="AV56" si="123">SUM(AR56+AT56-AU56)</f>
        <v>0</v>
      </c>
      <c r="AW56" s="264">
        <f t="shared" ref="AW56:AW57" si="124">SUM(AS56-AT56+AU56)</f>
        <v>0</v>
      </c>
      <c r="AX56" s="131"/>
      <c r="AY56" s="131"/>
      <c r="AZ56" s="264">
        <f t="shared" ref="AZ56" si="125">SUM(AV56+AX56-AY56)</f>
        <v>0</v>
      </c>
      <c r="BA56" s="264">
        <f t="shared" ref="BA56:BA57" si="126">SUM(AW56-AX56+AY56)</f>
        <v>0</v>
      </c>
      <c r="BB56" s="131"/>
      <c r="BC56" s="131"/>
      <c r="BD56" s="264">
        <f t="shared" ref="BD56" si="127">SUM(AZ56+BB56-BC56)</f>
        <v>0</v>
      </c>
      <c r="BE56" s="264">
        <f t="shared" ref="BE56:BE57" si="128">SUM(BA56-BB56+BC56)</f>
        <v>0</v>
      </c>
      <c r="BF56" s="131"/>
      <c r="BG56" s="131"/>
      <c r="BH56" s="264">
        <f t="shared" ref="BH56" si="129">SUM(BD56+BF56-BG56)</f>
        <v>0</v>
      </c>
      <c r="BI56" s="264">
        <f t="shared" ref="BI56:BI57" si="130">SUM(BE56-BF56+BG56)</f>
        <v>0</v>
      </c>
      <c r="BJ56" s="131"/>
      <c r="BK56" s="131"/>
      <c r="BL56" s="264">
        <f t="shared" ref="BL56" si="131">SUM(BH56+BJ56-BK56)</f>
        <v>0</v>
      </c>
      <c r="BM56" s="264">
        <f t="shared" ref="BM56:BM57" si="132">SUM(BI56-BJ56+BK56)</f>
        <v>0</v>
      </c>
      <c r="BN56" s="226">
        <f t="shared" si="74"/>
        <v>0</v>
      </c>
      <c r="BO56" s="226">
        <f t="shared" si="75"/>
        <v>0</v>
      </c>
    </row>
    <row r="57" spans="1:67" ht="20.100000000000001" customHeight="1" x14ac:dyDescent="0.55000000000000004">
      <c r="A57" s="235">
        <v>50</v>
      </c>
      <c r="B57" s="239" t="s">
        <v>265</v>
      </c>
      <c r="C57" s="237">
        <v>88</v>
      </c>
      <c r="D57" s="131"/>
      <c r="E57" s="131"/>
      <c r="F57" s="68"/>
      <c r="G57" s="68"/>
      <c r="H57" s="264">
        <f>+D57+F57-G57</f>
        <v>0</v>
      </c>
      <c r="I57" s="264">
        <f t="shared" si="111"/>
        <v>0</v>
      </c>
      <c r="J57" s="68"/>
      <c r="K57" s="68"/>
      <c r="L57" s="264">
        <f t="shared" si="112"/>
        <v>0</v>
      </c>
      <c r="M57" s="264">
        <f>SUM(I57+J57-K57)</f>
        <v>0</v>
      </c>
      <c r="N57" s="68"/>
      <c r="O57" s="68"/>
      <c r="P57" s="264">
        <f t="shared" si="113"/>
        <v>0</v>
      </c>
      <c r="Q57" s="264">
        <f>SUM(M57+N57-O57)</f>
        <v>0</v>
      </c>
      <c r="R57" s="68"/>
      <c r="S57" s="68"/>
      <c r="T57" s="267">
        <f>SUM(P57+R57-S57)</f>
        <v>0</v>
      </c>
      <c r="U57" s="264">
        <f t="shared" si="20"/>
        <v>0</v>
      </c>
      <c r="V57" s="68"/>
      <c r="W57" s="68">
        <v>163.47</v>
      </c>
      <c r="X57" s="267"/>
      <c r="Y57" s="264">
        <f t="shared" si="21"/>
        <v>163.47</v>
      </c>
      <c r="Z57" s="68"/>
      <c r="AA57" s="68">
        <v>28.65</v>
      </c>
      <c r="AB57" s="267"/>
      <c r="AC57" s="264">
        <f>SUM(Y57-Z57+AA57)</f>
        <v>192.12</v>
      </c>
      <c r="AD57" s="68"/>
      <c r="AE57" s="68">
        <v>23.77</v>
      </c>
      <c r="AF57" s="267"/>
      <c r="AG57" s="264">
        <f t="shared" si="116"/>
        <v>215.89000000000001</v>
      </c>
      <c r="AH57" s="68"/>
      <c r="AI57" s="68">
        <v>200.55</v>
      </c>
      <c r="AJ57" s="267"/>
      <c r="AK57" s="264">
        <f t="shared" si="118"/>
        <v>416.44000000000005</v>
      </c>
      <c r="AL57" s="131"/>
      <c r="AM57" s="131">
        <f>950.71+355.07+226.85</f>
        <v>1532.6299999999999</v>
      </c>
      <c r="AN57" s="267"/>
      <c r="AO57" s="264">
        <f t="shared" si="120"/>
        <v>1949.07</v>
      </c>
      <c r="AP57" s="131"/>
      <c r="AQ57" s="131">
        <f>579.45+316.27</f>
        <v>895.72</v>
      </c>
      <c r="AR57" s="267"/>
      <c r="AS57" s="264">
        <f t="shared" si="122"/>
        <v>2844.79</v>
      </c>
      <c r="AT57" s="131"/>
      <c r="AU57" s="131"/>
      <c r="AV57" s="267"/>
      <c r="AW57" s="264">
        <f t="shared" si="124"/>
        <v>2844.79</v>
      </c>
      <c r="AX57" s="131"/>
      <c r="AY57" s="131">
        <v>7287.14</v>
      </c>
      <c r="AZ57" s="267"/>
      <c r="BA57" s="264">
        <f t="shared" si="126"/>
        <v>10131.93</v>
      </c>
      <c r="BB57" s="131"/>
      <c r="BC57" s="131"/>
      <c r="BD57" s="267"/>
      <c r="BE57" s="264">
        <f t="shared" si="128"/>
        <v>10131.93</v>
      </c>
      <c r="BF57" s="131"/>
      <c r="BG57" s="131"/>
      <c r="BH57" s="267"/>
      <c r="BI57" s="264">
        <f t="shared" si="130"/>
        <v>10131.93</v>
      </c>
      <c r="BJ57" s="131"/>
      <c r="BK57" s="131"/>
      <c r="BL57" s="267"/>
      <c r="BM57" s="264">
        <f t="shared" si="132"/>
        <v>10131.93</v>
      </c>
      <c r="BN57" s="226">
        <f t="shared" si="74"/>
        <v>0</v>
      </c>
      <c r="BO57" s="226">
        <f t="shared" si="75"/>
        <v>10131.93</v>
      </c>
    </row>
    <row r="58" spans="1:67" ht="20.100000000000001" customHeight="1" x14ac:dyDescent="0.55000000000000004">
      <c r="A58" s="235">
        <v>51</v>
      </c>
      <c r="B58" s="239" t="s">
        <v>12</v>
      </c>
      <c r="C58" s="237">
        <v>93</v>
      </c>
      <c r="D58" s="131"/>
      <c r="E58" s="131"/>
      <c r="F58" s="68"/>
      <c r="G58" s="68"/>
      <c r="H58" s="264">
        <f>+D58+F58-G58</f>
        <v>0</v>
      </c>
      <c r="I58" s="264">
        <f t="shared" si="111"/>
        <v>0</v>
      </c>
      <c r="J58" s="68"/>
      <c r="K58" s="68"/>
      <c r="L58" s="264">
        <f t="shared" si="112"/>
        <v>0</v>
      </c>
      <c r="M58" s="264">
        <f>SUM(I58+J58-K58)</f>
        <v>0</v>
      </c>
      <c r="N58" s="68"/>
      <c r="O58" s="68"/>
      <c r="P58" s="264">
        <f t="shared" si="113"/>
        <v>0</v>
      </c>
      <c r="Q58" s="264">
        <f>SUM(M58+N58-O58)</f>
        <v>0</v>
      </c>
      <c r="R58" s="68"/>
      <c r="S58" s="68"/>
      <c r="T58" s="264">
        <f>SUM(P58+R58-S58)</f>
        <v>0</v>
      </c>
      <c r="U58" s="264">
        <f t="shared" si="20"/>
        <v>0</v>
      </c>
      <c r="V58" s="68"/>
      <c r="W58" s="68"/>
      <c r="X58" s="264">
        <f t="shared" si="114"/>
        <v>0</v>
      </c>
      <c r="Y58" s="264">
        <f t="shared" si="21"/>
        <v>0</v>
      </c>
      <c r="Z58" s="68"/>
      <c r="AA58" s="68"/>
      <c r="AB58" s="264">
        <f>SUM(X58+Z58-AA58)</f>
        <v>0</v>
      </c>
      <c r="AC58" s="264">
        <f>SUM(Y58+Z58-AA58)</f>
        <v>0</v>
      </c>
      <c r="AD58" s="68"/>
      <c r="AE58" s="68"/>
      <c r="AF58" s="264">
        <f t="shared" si="115"/>
        <v>0</v>
      </c>
      <c r="AG58" s="264">
        <f>SUM(AC58+AD58-AE58)</f>
        <v>0</v>
      </c>
      <c r="AH58" s="68"/>
      <c r="AI58" s="68"/>
      <c r="AJ58" s="264">
        <f t="shared" ref="AJ58:AJ61" si="133">SUM(AF58+AH58-AI58)</f>
        <v>0</v>
      </c>
      <c r="AK58" s="264">
        <f>SUM(AG58+AH58-AI58)</f>
        <v>0</v>
      </c>
      <c r="AL58" s="131"/>
      <c r="AM58" s="131"/>
      <c r="AN58" s="264">
        <f t="shared" ref="AN58:AN61" si="134">SUM(AJ58+AL58-AM58)</f>
        <v>0</v>
      </c>
      <c r="AO58" s="264">
        <f>SUM(AK58+AL58-AM58)</f>
        <v>0</v>
      </c>
      <c r="AP58" s="131"/>
      <c r="AQ58" s="131"/>
      <c r="AR58" s="264">
        <f t="shared" ref="AR58:AR61" si="135">SUM(AN58+AP58-AQ58)</f>
        <v>0</v>
      </c>
      <c r="AS58" s="264">
        <f>SUM(AO58+AP58-AQ58)</f>
        <v>0</v>
      </c>
      <c r="AT58" s="131"/>
      <c r="AU58" s="131"/>
      <c r="AV58" s="264">
        <f t="shared" ref="AV58:AV61" si="136">SUM(AR58+AT58-AU58)</f>
        <v>0</v>
      </c>
      <c r="AW58" s="264">
        <f>SUM(AS58+AT58-AU58)</f>
        <v>0</v>
      </c>
      <c r="AX58" s="131"/>
      <c r="AY58" s="131"/>
      <c r="AZ58" s="264">
        <f t="shared" ref="AZ58:AZ61" si="137">SUM(AV58+AX58-AY58)</f>
        <v>0</v>
      </c>
      <c r="BA58" s="264">
        <f>SUM(AW58+AX58-AY58)</f>
        <v>0</v>
      </c>
      <c r="BB58" s="131"/>
      <c r="BC58" s="131"/>
      <c r="BD58" s="264">
        <f t="shared" ref="BD58:BD89" si="138">SUM(AZ58+BB58-BC58)</f>
        <v>0</v>
      </c>
      <c r="BE58" s="264">
        <f>SUM(BA58+BB58-BC58)</f>
        <v>0</v>
      </c>
      <c r="BF58" s="131"/>
      <c r="BG58" s="131"/>
      <c r="BH58" s="264">
        <f t="shared" ref="BH58:BH89" si="139">SUM(BD58+BF58-BG58)</f>
        <v>0</v>
      </c>
      <c r="BI58" s="264">
        <f>SUM(BE58+BF58-BG58)</f>
        <v>0</v>
      </c>
      <c r="BJ58" s="131"/>
      <c r="BK58" s="131"/>
      <c r="BL58" s="264">
        <f t="shared" ref="BL58:BL89" si="140">SUM(BH58+BJ58-BK58)</f>
        <v>0</v>
      </c>
      <c r="BM58" s="264">
        <f>SUM(BI58+BJ58-BK58)</f>
        <v>0</v>
      </c>
      <c r="BN58" s="226">
        <f t="shared" si="74"/>
        <v>0</v>
      </c>
      <c r="BO58" s="226">
        <f t="shared" si="75"/>
        <v>0</v>
      </c>
    </row>
    <row r="59" spans="1:67" ht="20.100000000000001" customHeight="1" x14ac:dyDescent="0.55000000000000004">
      <c r="A59" s="235">
        <v>52</v>
      </c>
      <c r="B59" s="236" t="s">
        <v>245</v>
      </c>
      <c r="C59" s="237">
        <v>94</v>
      </c>
      <c r="D59" s="131"/>
      <c r="E59" s="131"/>
      <c r="F59" s="131"/>
      <c r="G59" s="131"/>
      <c r="H59" s="264">
        <f>+D59+F59-G59</f>
        <v>0</v>
      </c>
      <c r="I59" s="264">
        <f t="shared" si="111"/>
        <v>0</v>
      </c>
      <c r="J59" s="131"/>
      <c r="K59" s="131"/>
      <c r="L59" s="264">
        <f t="shared" si="112"/>
        <v>0</v>
      </c>
      <c r="M59" s="264">
        <f>SUM(I59+J59-K59)</f>
        <v>0</v>
      </c>
      <c r="N59" s="131"/>
      <c r="O59" s="131"/>
      <c r="P59" s="264">
        <f t="shared" si="113"/>
        <v>0</v>
      </c>
      <c r="Q59" s="264">
        <f>SUM(M59+N59-O59)</f>
        <v>0</v>
      </c>
      <c r="R59" s="131"/>
      <c r="S59" s="131"/>
      <c r="T59" s="267">
        <f>SUM(P59+R59-S59)</f>
        <v>0</v>
      </c>
      <c r="U59" s="264">
        <f>SUM(Q59+R59-S59)</f>
        <v>0</v>
      </c>
      <c r="V59" s="131"/>
      <c r="W59" s="131"/>
      <c r="X59" s="264">
        <f t="shared" si="114"/>
        <v>0</v>
      </c>
      <c r="Y59" s="264">
        <f t="shared" si="21"/>
        <v>0</v>
      </c>
      <c r="Z59" s="131"/>
      <c r="AA59" s="131"/>
      <c r="AB59" s="267">
        <f>SUM(X59+Z59-AA59)</f>
        <v>0</v>
      </c>
      <c r="AC59" s="264">
        <f>SUM(Y59+Z59-AA59)</f>
        <v>0</v>
      </c>
      <c r="AD59" s="131"/>
      <c r="AE59" s="131"/>
      <c r="AF59" s="264">
        <f t="shared" si="115"/>
        <v>0</v>
      </c>
      <c r="AG59" s="264">
        <f>SUM(AC59+AD59-AE59)</f>
        <v>0</v>
      </c>
      <c r="AH59" s="131"/>
      <c r="AI59" s="131"/>
      <c r="AJ59" s="264">
        <f t="shared" si="133"/>
        <v>0</v>
      </c>
      <c r="AK59" s="264">
        <f>SUM(AG59+AH59-AI59)</f>
        <v>0</v>
      </c>
      <c r="AL59" s="131"/>
      <c r="AM59" s="131"/>
      <c r="AN59" s="264">
        <f t="shared" si="134"/>
        <v>0</v>
      </c>
      <c r="AO59" s="264">
        <f>SUM(AK59+AL59-AM59)</f>
        <v>0</v>
      </c>
      <c r="AP59" s="131"/>
      <c r="AQ59" s="131"/>
      <c r="AR59" s="264">
        <f t="shared" si="135"/>
        <v>0</v>
      </c>
      <c r="AS59" s="264">
        <f>SUM(AO59+AP59-AQ59)</f>
        <v>0</v>
      </c>
      <c r="AT59" s="131"/>
      <c r="AU59" s="131"/>
      <c r="AV59" s="264">
        <f t="shared" si="136"/>
        <v>0</v>
      </c>
      <c r="AW59" s="264">
        <f>SUM(AS59+AT59-AU59)</f>
        <v>0</v>
      </c>
      <c r="AX59" s="131"/>
      <c r="AY59" s="131"/>
      <c r="AZ59" s="264">
        <f t="shared" si="137"/>
        <v>0</v>
      </c>
      <c r="BA59" s="264">
        <f>SUM(AW59+AX59-AY59)</f>
        <v>0</v>
      </c>
      <c r="BB59" s="131"/>
      <c r="BC59" s="131"/>
      <c r="BD59" s="264">
        <f t="shared" si="138"/>
        <v>0</v>
      </c>
      <c r="BE59" s="264">
        <f>SUM(BA59+BB59-BC59)</f>
        <v>0</v>
      </c>
      <c r="BF59" s="131"/>
      <c r="BG59" s="131"/>
      <c r="BH59" s="264">
        <f t="shared" si="139"/>
        <v>0</v>
      </c>
      <c r="BI59" s="264">
        <f>SUM(BE59+BF59-BG59)</f>
        <v>0</v>
      </c>
      <c r="BJ59" s="131"/>
      <c r="BK59" s="131"/>
      <c r="BL59" s="264">
        <f t="shared" si="140"/>
        <v>0</v>
      </c>
      <c r="BM59" s="264">
        <f>SUM(BI59+BJ59-BK59)</f>
        <v>0</v>
      </c>
      <c r="BN59" s="226">
        <f t="shared" si="74"/>
        <v>0</v>
      </c>
      <c r="BO59" s="226">
        <f t="shared" si="75"/>
        <v>0</v>
      </c>
    </row>
    <row r="60" spans="1:67" ht="20.100000000000001" customHeight="1" x14ac:dyDescent="0.55000000000000004">
      <c r="A60" s="235">
        <v>53</v>
      </c>
      <c r="B60" s="238" t="s">
        <v>71</v>
      </c>
      <c r="C60" s="237">
        <v>99</v>
      </c>
      <c r="D60" s="131"/>
      <c r="E60" s="131"/>
      <c r="F60" s="68"/>
      <c r="G60" s="68"/>
      <c r="H60" s="264">
        <v>0</v>
      </c>
      <c r="I60" s="264">
        <f t="shared" si="111"/>
        <v>0</v>
      </c>
      <c r="J60" s="68"/>
      <c r="K60" s="68"/>
      <c r="L60" s="264">
        <f t="shared" si="112"/>
        <v>0</v>
      </c>
      <c r="M60" s="264">
        <f>SUM(I60-J60+K60)</f>
        <v>0</v>
      </c>
      <c r="N60" s="68"/>
      <c r="O60" s="68"/>
      <c r="P60" s="264">
        <f t="shared" si="113"/>
        <v>0</v>
      </c>
      <c r="Q60" s="264">
        <f>SUM(M60-N60+O60)</f>
        <v>0</v>
      </c>
      <c r="R60" s="68"/>
      <c r="S60" s="68"/>
      <c r="T60" s="264">
        <f>SUM(P60+R60-S60)</f>
        <v>0</v>
      </c>
      <c r="U60" s="264">
        <f>SUM(Q60-R60+S60)</f>
        <v>0</v>
      </c>
      <c r="V60" s="68"/>
      <c r="W60" s="68">
        <v>556.75</v>
      </c>
      <c r="X60" s="264"/>
      <c r="Y60" s="264">
        <f t="shared" si="21"/>
        <v>556.75</v>
      </c>
      <c r="Z60" s="68"/>
      <c r="AA60" s="68"/>
      <c r="AB60" s="264">
        <v>0</v>
      </c>
      <c r="AC60" s="264">
        <f>SUM(Y60-Z60+AA60)</f>
        <v>556.75</v>
      </c>
      <c r="AD60" s="68"/>
      <c r="AE60" s="68"/>
      <c r="AF60" s="264">
        <f t="shared" si="115"/>
        <v>0</v>
      </c>
      <c r="AG60" s="264">
        <f>SUM(AC60-AD60+AE60)</f>
        <v>556.75</v>
      </c>
      <c r="AH60" s="68"/>
      <c r="AI60" s="68"/>
      <c r="AJ60" s="264">
        <f t="shared" si="133"/>
        <v>0</v>
      </c>
      <c r="AK60" s="264">
        <f>SUM(AG60-AH60+AI60)</f>
        <v>556.75</v>
      </c>
      <c r="AL60" s="131"/>
      <c r="AM60" s="131"/>
      <c r="AN60" s="264">
        <f t="shared" si="134"/>
        <v>0</v>
      </c>
      <c r="AO60" s="264">
        <f>SUM(AK60-AL60+AM60)</f>
        <v>556.75</v>
      </c>
      <c r="AP60" s="131"/>
      <c r="AQ60" s="131"/>
      <c r="AR60" s="264">
        <f t="shared" si="135"/>
        <v>0</v>
      </c>
      <c r="AS60" s="264">
        <f>SUM(AO60-AP60+AQ60)</f>
        <v>556.75</v>
      </c>
      <c r="AT60" s="131"/>
      <c r="AU60" s="131">
        <v>329.11</v>
      </c>
      <c r="AV60" s="264"/>
      <c r="AW60" s="264">
        <f>SUM(AS60-AT60+AU60)</f>
        <v>885.86</v>
      </c>
      <c r="AX60" s="131"/>
      <c r="AY60" s="131"/>
      <c r="AZ60" s="264">
        <f t="shared" si="137"/>
        <v>0</v>
      </c>
      <c r="BA60" s="264">
        <f>SUM(AW60-AX60+AY60)</f>
        <v>885.86</v>
      </c>
      <c r="BB60" s="131"/>
      <c r="BC60" s="131"/>
      <c r="BD60" s="264">
        <f t="shared" si="138"/>
        <v>0</v>
      </c>
      <c r="BE60" s="264">
        <f>SUM(BA60-BB60+BC60)</f>
        <v>885.86</v>
      </c>
      <c r="BF60" s="131"/>
      <c r="BG60" s="131"/>
      <c r="BH60" s="264">
        <f t="shared" si="139"/>
        <v>0</v>
      </c>
      <c r="BI60" s="264">
        <f>SUM(BE60-BF60+BG60)</f>
        <v>885.86</v>
      </c>
      <c r="BJ60" s="131"/>
      <c r="BK60" s="131"/>
      <c r="BL60" s="264">
        <f t="shared" si="140"/>
        <v>0</v>
      </c>
      <c r="BM60" s="264">
        <f>SUM(BI60-BJ60+BK60)</f>
        <v>885.86</v>
      </c>
      <c r="BN60" s="226">
        <f t="shared" si="74"/>
        <v>0</v>
      </c>
      <c r="BO60" s="226">
        <f t="shared" si="75"/>
        <v>885.86</v>
      </c>
    </row>
    <row r="61" spans="1:67" ht="20.100000000000001" customHeight="1" x14ac:dyDescent="0.55000000000000004">
      <c r="A61" s="235">
        <v>54</v>
      </c>
      <c r="B61" s="238" t="s">
        <v>266</v>
      </c>
      <c r="C61" s="237">
        <v>102</v>
      </c>
      <c r="D61" s="131"/>
      <c r="E61" s="131"/>
      <c r="F61" s="68"/>
      <c r="G61" s="68"/>
      <c r="H61" s="264">
        <f>+D61+F61-G61</f>
        <v>0</v>
      </c>
      <c r="I61" s="264">
        <f>+E61-F61+G61</f>
        <v>0</v>
      </c>
      <c r="J61" s="68"/>
      <c r="K61" s="68"/>
      <c r="L61" s="264">
        <f t="shared" si="112"/>
        <v>0</v>
      </c>
      <c r="M61" s="264">
        <f>SUM(I61+J61-K61)</f>
        <v>0</v>
      </c>
      <c r="N61" s="68"/>
      <c r="O61" s="68"/>
      <c r="P61" s="264">
        <v>0</v>
      </c>
      <c r="Q61" s="264">
        <f>SUM(M61-N61+O61)</f>
        <v>0</v>
      </c>
      <c r="R61" s="68"/>
      <c r="S61" s="68"/>
      <c r="T61" s="267">
        <v>0</v>
      </c>
      <c r="U61" s="264">
        <f>SUM(Q61-R61+S61)</f>
        <v>0</v>
      </c>
      <c r="V61" s="68"/>
      <c r="W61" s="68"/>
      <c r="X61" s="267">
        <f t="shared" si="114"/>
        <v>0</v>
      </c>
      <c r="Y61" s="264">
        <f t="shared" si="21"/>
        <v>0</v>
      </c>
      <c r="Z61" s="68"/>
      <c r="AA61" s="68"/>
      <c r="AB61" s="267">
        <f t="shared" ref="AB61:AB68" si="141">SUM(X61+Z61-AA61)</f>
        <v>0</v>
      </c>
      <c r="AC61" s="264">
        <f>SUM(Y61-Z61+AA61)</f>
        <v>0</v>
      </c>
      <c r="AD61" s="68"/>
      <c r="AE61" s="68"/>
      <c r="AF61" s="267">
        <f t="shared" si="115"/>
        <v>0</v>
      </c>
      <c r="AG61" s="264">
        <f>SUM(AC61-AD61+AE61)</f>
        <v>0</v>
      </c>
      <c r="AH61" s="68"/>
      <c r="AI61" s="68"/>
      <c r="AJ61" s="267">
        <f t="shared" si="133"/>
        <v>0</v>
      </c>
      <c r="AK61" s="264">
        <f>SUM(AG61-AH61+AI61)</f>
        <v>0</v>
      </c>
      <c r="AL61" s="131"/>
      <c r="AM61" s="131"/>
      <c r="AN61" s="267">
        <f t="shared" si="134"/>
        <v>0</v>
      </c>
      <c r="AO61" s="264">
        <f>SUM(AK61-AL61+AM61)</f>
        <v>0</v>
      </c>
      <c r="AP61" s="131"/>
      <c r="AQ61" s="131"/>
      <c r="AR61" s="267">
        <f t="shared" si="135"/>
        <v>0</v>
      </c>
      <c r="AS61" s="264">
        <f>SUM(AO61-AP61+AQ61)</f>
        <v>0</v>
      </c>
      <c r="AT61" s="131"/>
      <c r="AU61" s="131"/>
      <c r="AV61" s="267">
        <f t="shared" si="136"/>
        <v>0</v>
      </c>
      <c r="AW61" s="264">
        <f>SUM(AS61-AT61+AU61)</f>
        <v>0</v>
      </c>
      <c r="AX61" s="131"/>
      <c r="AY61" s="131"/>
      <c r="AZ61" s="267">
        <f t="shared" si="137"/>
        <v>0</v>
      </c>
      <c r="BA61" s="264">
        <f>SUM(AW61-AX61+AY61)</f>
        <v>0</v>
      </c>
      <c r="BB61" s="131"/>
      <c r="BC61" s="131"/>
      <c r="BD61" s="267">
        <f t="shared" si="138"/>
        <v>0</v>
      </c>
      <c r="BE61" s="264">
        <f>SUM(BA61-BB61+BC61)</f>
        <v>0</v>
      </c>
      <c r="BF61" s="131"/>
      <c r="BG61" s="131"/>
      <c r="BH61" s="267">
        <f t="shared" si="139"/>
        <v>0</v>
      </c>
      <c r="BI61" s="264">
        <f>SUM(BE61-BF61+BG61)</f>
        <v>0</v>
      </c>
      <c r="BJ61" s="131"/>
      <c r="BK61" s="131"/>
      <c r="BL61" s="267">
        <f t="shared" si="140"/>
        <v>0</v>
      </c>
      <c r="BM61" s="264">
        <f>SUM(BI61-BJ61+BK61)</f>
        <v>0</v>
      </c>
      <c r="BN61" s="226">
        <f t="shared" si="74"/>
        <v>0</v>
      </c>
      <c r="BO61" s="226">
        <f t="shared" si="75"/>
        <v>0</v>
      </c>
    </row>
    <row r="62" spans="1:67" ht="20.100000000000001" customHeight="1" x14ac:dyDescent="0.55000000000000004">
      <c r="A62" s="235">
        <v>55</v>
      </c>
      <c r="B62" s="238" t="s">
        <v>10</v>
      </c>
      <c r="C62" s="237"/>
      <c r="D62" s="131"/>
      <c r="E62" s="131"/>
      <c r="F62" s="68"/>
      <c r="G62" s="69"/>
      <c r="H62" s="264">
        <f t="shared" ref="H62:H67" si="142">+D62+F62-G62</f>
        <v>0</v>
      </c>
      <c r="I62" s="264">
        <f>+E62-F62+G62</f>
        <v>0</v>
      </c>
      <c r="J62" s="68"/>
      <c r="K62" s="69"/>
      <c r="L62" s="264">
        <f t="shared" si="112"/>
        <v>0</v>
      </c>
      <c r="M62" s="264">
        <f>SUM(I62+J62-K62)</f>
        <v>0</v>
      </c>
      <c r="N62" s="68"/>
      <c r="O62" s="69"/>
      <c r="P62" s="264">
        <v>0</v>
      </c>
      <c r="Q62" s="264">
        <f>SUM(M62-N62+O62)</f>
        <v>0</v>
      </c>
      <c r="R62" s="68"/>
      <c r="S62" s="69"/>
      <c r="T62" s="267">
        <v>0</v>
      </c>
      <c r="U62" s="264">
        <f>SUM(Q62-R62+S62)</f>
        <v>0</v>
      </c>
      <c r="V62" s="68"/>
      <c r="W62" s="69"/>
      <c r="X62" s="267">
        <f t="shared" ref="X62:X67" si="143">SUM(T62+V62-W62)</f>
        <v>0</v>
      </c>
      <c r="Y62" s="264">
        <f t="shared" si="21"/>
        <v>0</v>
      </c>
      <c r="Z62" s="68"/>
      <c r="AA62" s="69"/>
      <c r="AB62" s="267">
        <f t="shared" si="141"/>
        <v>0</v>
      </c>
      <c r="AC62" s="264">
        <f>SUM(Y62-Z62+AA62)</f>
        <v>0</v>
      </c>
      <c r="AD62" s="68"/>
      <c r="AE62" s="69"/>
      <c r="AF62" s="267">
        <f t="shared" ref="AF62:AF67" si="144">SUM(AB62+AD62-AE62)</f>
        <v>0</v>
      </c>
      <c r="AG62" s="264">
        <f>SUM(AC62-AD62+AE62)</f>
        <v>0</v>
      </c>
      <c r="AH62" s="68"/>
      <c r="AI62" s="69"/>
      <c r="AJ62" s="267">
        <f t="shared" ref="AJ62:AJ67" si="145">SUM(AF62+AH62-AI62)</f>
        <v>0</v>
      </c>
      <c r="AK62" s="264">
        <f>SUM(AG62-AH62+AI62)</f>
        <v>0</v>
      </c>
      <c r="AL62" s="131"/>
      <c r="AM62" s="223"/>
      <c r="AN62" s="267">
        <f t="shared" ref="AN62:AN67" si="146">SUM(AJ62+AL62-AM62)</f>
        <v>0</v>
      </c>
      <c r="AO62" s="264">
        <f>SUM(AK62-AL62+AM62)</f>
        <v>0</v>
      </c>
      <c r="AP62" s="131"/>
      <c r="AQ62" s="223"/>
      <c r="AR62" s="267">
        <f t="shared" ref="AR62:AR67" si="147">SUM(AN62+AP62-AQ62)</f>
        <v>0</v>
      </c>
      <c r="AS62" s="264">
        <f>SUM(AO62-AP62+AQ62)</f>
        <v>0</v>
      </c>
      <c r="AT62" s="131"/>
      <c r="AU62" s="223"/>
      <c r="AV62" s="267">
        <f t="shared" ref="AV62:AV67" si="148">SUM(AR62+AT62-AU62)</f>
        <v>0</v>
      </c>
      <c r="AW62" s="264">
        <f>SUM(AS62-AT62+AU62)</f>
        <v>0</v>
      </c>
      <c r="AX62" s="131"/>
      <c r="AY62" s="223">
        <v>50</v>
      </c>
      <c r="AZ62" s="267"/>
      <c r="BA62" s="264">
        <f>SUM(AW62-AX62+AY62)</f>
        <v>50</v>
      </c>
      <c r="BB62" s="131"/>
      <c r="BC62" s="223"/>
      <c r="BD62" s="267">
        <f t="shared" si="138"/>
        <v>0</v>
      </c>
      <c r="BE62" s="264">
        <f>SUM(BA62-BB62+BC62)</f>
        <v>50</v>
      </c>
      <c r="BF62" s="131"/>
      <c r="BG62" s="223"/>
      <c r="BH62" s="267">
        <f t="shared" si="139"/>
        <v>0</v>
      </c>
      <c r="BI62" s="264">
        <f>SUM(BE62-BF62+BG62)</f>
        <v>50</v>
      </c>
      <c r="BJ62" s="131"/>
      <c r="BK62" s="223"/>
      <c r="BL62" s="267">
        <f t="shared" si="140"/>
        <v>0</v>
      </c>
      <c r="BM62" s="264">
        <f>SUM(BI62-BJ62+BK62)</f>
        <v>50</v>
      </c>
      <c r="BN62" s="226">
        <f t="shared" si="74"/>
        <v>0</v>
      </c>
      <c r="BO62" s="226">
        <f t="shared" si="75"/>
        <v>50</v>
      </c>
    </row>
    <row r="63" spans="1:67" ht="20.100000000000001" customHeight="1" x14ac:dyDescent="0.55000000000000004">
      <c r="A63" s="235">
        <v>56</v>
      </c>
      <c r="B63" s="239" t="s">
        <v>267</v>
      </c>
      <c r="C63" s="237">
        <v>96</v>
      </c>
      <c r="D63" s="131"/>
      <c r="E63" s="131"/>
      <c r="F63" s="68"/>
      <c r="G63" s="69">
        <v>200</v>
      </c>
      <c r="H63" s="265"/>
      <c r="I63" s="265">
        <f>+E63-F63+G63</f>
        <v>200</v>
      </c>
      <c r="J63" s="68"/>
      <c r="K63" s="69"/>
      <c r="L63" s="264">
        <f t="shared" si="112"/>
        <v>0</v>
      </c>
      <c r="M63" s="265">
        <f>SUM(I63+J63-K63)</f>
        <v>200</v>
      </c>
      <c r="N63" s="68"/>
      <c r="O63" s="69"/>
      <c r="P63" s="264">
        <f t="shared" ref="P63:P69" si="149">SUM(L63+N63-O63)</f>
        <v>0</v>
      </c>
      <c r="Q63" s="265">
        <f>SUM(M63+N63-O63)</f>
        <v>200</v>
      </c>
      <c r="R63" s="68"/>
      <c r="S63" s="69"/>
      <c r="T63" s="265">
        <f t="shared" ref="T63:T69" si="150">SUM(P63+R63-S63)</f>
        <v>0</v>
      </c>
      <c r="U63" s="265">
        <f>SUM(Q63+R63-S63)</f>
        <v>200</v>
      </c>
      <c r="V63" s="68"/>
      <c r="W63" s="69"/>
      <c r="X63" s="265">
        <f t="shared" si="143"/>
        <v>0</v>
      </c>
      <c r="Y63" s="264">
        <f t="shared" si="21"/>
        <v>200</v>
      </c>
      <c r="Z63" s="68"/>
      <c r="AA63" s="69"/>
      <c r="AB63" s="267">
        <f t="shared" si="141"/>
        <v>0</v>
      </c>
      <c r="AC63" s="264">
        <f>+Y63-Z63+AA63</f>
        <v>200</v>
      </c>
      <c r="AD63" s="68"/>
      <c r="AE63" s="69"/>
      <c r="AF63" s="265">
        <f t="shared" si="144"/>
        <v>0</v>
      </c>
      <c r="AG63" s="265">
        <f>SUM(AC63+AD63-AE63)</f>
        <v>200</v>
      </c>
      <c r="AH63" s="68"/>
      <c r="AI63" s="69"/>
      <c r="AJ63" s="265">
        <f t="shared" si="145"/>
        <v>0</v>
      </c>
      <c r="AK63" s="265">
        <f>SUM(AG63+AH63-AI63)</f>
        <v>200</v>
      </c>
      <c r="AL63" s="131"/>
      <c r="AM63" s="223"/>
      <c r="AN63" s="265">
        <f t="shared" si="146"/>
        <v>0</v>
      </c>
      <c r="AO63" s="265">
        <f>SUM(AK63+AL63-AM63)</f>
        <v>200</v>
      </c>
      <c r="AP63" s="131"/>
      <c r="AQ63" s="223"/>
      <c r="AR63" s="265">
        <f t="shared" si="147"/>
        <v>0</v>
      </c>
      <c r="AS63" s="265">
        <f>SUM(AO63+AP63-AQ63)</f>
        <v>200</v>
      </c>
      <c r="AT63" s="131"/>
      <c r="AU63" s="223"/>
      <c r="AV63" s="265">
        <f t="shared" si="148"/>
        <v>0</v>
      </c>
      <c r="AW63" s="265">
        <f>SUM(AS63+AT63-AU63)</f>
        <v>200</v>
      </c>
      <c r="AX63" s="131"/>
      <c r="AY63" s="223"/>
      <c r="AZ63" s="265">
        <f t="shared" ref="AZ63:AZ67" si="151">SUM(AV63+AX63-AY63)</f>
        <v>0</v>
      </c>
      <c r="BA63" s="265">
        <f>SUM(AW63+AX63-AY63)</f>
        <v>200</v>
      </c>
      <c r="BB63" s="131"/>
      <c r="BC63" s="223"/>
      <c r="BD63" s="265">
        <f t="shared" si="138"/>
        <v>0</v>
      </c>
      <c r="BE63" s="265">
        <f>SUM(BA63+BB63-BC63)</f>
        <v>200</v>
      </c>
      <c r="BF63" s="131"/>
      <c r="BG63" s="223"/>
      <c r="BH63" s="265">
        <f t="shared" si="139"/>
        <v>0</v>
      </c>
      <c r="BI63" s="265">
        <f>SUM(BE63+BF63-BG63)</f>
        <v>200</v>
      </c>
      <c r="BJ63" s="131"/>
      <c r="BK63" s="223"/>
      <c r="BL63" s="265">
        <f t="shared" si="140"/>
        <v>0</v>
      </c>
      <c r="BM63" s="265">
        <f>SUM(BI63+BJ63-BK63)</f>
        <v>200</v>
      </c>
      <c r="BN63" s="226">
        <f t="shared" si="74"/>
        <v>0</v>
      </c>
      <c r="BO63" s="226">
        <f t="shared" si="75"/>
        <v>200</v>
      </c>
    </row>
    <row r="64" spans="1:67" s="257" customFormat="1" ht="20.100000000000001" customHeight="1" x14ac:dyDescent="0.55000000000000004">
      <c r="A64" s="235">
        <v>57</v>
      </c>
      <c r="B64" s="241" t="s">
        <v>149</v>
      </c>
      <c r="C64" s="270">
        <v>108</v>
      </c>
      <c r="D64" s="253"/>
      <c r="E64" s="253"/>
      <c r="F64" s="254">
        <v>400</v>
      </c>
      <c r="G64" s="255"/>
      <c r="H64" s="264">
        <f t="shared" si="142"/>
        <v>400</v>
      </c>
      <c r="I64" s="264"/>
      <c r="J64" s="254">
        <v>400</v>
      </c>
      <c r="K64" s="255"/>
      <c r="L64" s="264">
        <f t="shared" si="112"/>
        <v>800</v>
      </c>
      <c r="M64" s="264"/>
      <c r="N64" s="254">
        <v>400</v>
      </c>
      <c r="O64" s="255"/>
      <c r="P64" s="264">
        <f t="shared" si="149"/>
        <v>1200</v>
      </c>
      <c r="Q64" s="264"/>
      <c r="R64" s="254">
        <v>400</v>
      </c>
      <c r="S64" s="255"/>
      <c r="T64" s="265">
        <f t="shared" si="150"/>
        <v>1600</v>
      </c>
      <c r="U64" s="264"/>
      <c r="V64" s="254">
        <v>400</v>
      </c>
      <c r="W64" s="255"/>
      <c r="X64" s="264">
        <f t="shared" si="143"/>
        <v>2000</v>
      </c>
      <c r="Y64" s="264"/>
      <c r="Z64" s="254">
        <v>400</v>
      </c>
      <c r="AA64" s="255"/>
      <c r="AB64" s="267">
        <f t="shared" si="141"/>
        <v>2400</v>
      </c>
      <c r="AC64" s="264"/>
      <c r="AD64" s="254">
        <v>400</v>
      </c>
      <c r="AE64" s="255"/>
      <c r="AF64" s="264">
        <f t="shared" si="144"/>
        <v>2800</v>
      </c>
      <c r="AG64" s="264"/>
      <c r="AH64" s="254">
        <v>400</v>
      </c>
      <c r="AI64" s="255"/>
      <c r="AJ64" s="264">
        <f t="shared" si="145"/>
        <v>3200</v>
      </c>
      <c r="AK64" s="264"/>
      <c r="AL64" s="253">
        <v>400</v>
      </c>
      <c r="AM64" s="256"/>
      <c r="AN64" s="264">
        <f t="shared" si="146"/>
        <v>3600</v>
      </c>
      <c r="AO64" s="264"/>
      <c r="AP64" s="253">
        <v>400</v>
      </c>
      <c r="AQ64" s="256"/>
      <c r="AR64" s="264">
        <f t="shared" si="147"/>
        <v>4000</v>
      </c>
      <c r="AS64" s="264"/>
      <c r="AT64" s="253">
        <v>400</v>
      </c>
      <c r="AU64" s="256"/>
      <c r="AV64" s="264">
        <f t="shared" si="148"/>
        <v>4400</v>
      </c>
      <c r="AW64" s="264"/>
      <c r="AX64" s="253">
        <v>400</v>
      </c>
      <c r="AY64" s="256"/>
      <c r="AZ64" s="264">
        <f t="shared" si="151"/>
        <v>4800</v>
      </c>
      <c r="BA64" s="264"/>
      <c r="BB64" s="253">
        <v>400</v>
      </c>
      <c r="BC64" s="256"/>
      <c r="BD64" s="264">
        <f t="shared" si="138"/>
        <v>5200</v>
      </c>
      <c r="BE64" s="264"/>
      <c r="BF64" s="253">
        <v>400</v>
      </c>
      <c r="BG64" s="256"/>
      <c r="BH64" s="264">
        <f t="shared" si="139"/>
        <v>5600</v>
      </c>
      <c r="BI64" s="264"/>
      <c r="BJ64" s="253">
        <v>800</v>
      </c>
      <c r="BK64" s="256"/>
      <c r="BL64" s="264">
        <f t="shared" si="140"/>
        <v>6400</v>
      </c>
      <c r="BM64" s="264"/>
      <c r="BN64" s="226">
        <f t="shared" si="74"/>
        <v>4800</v>
      </c>
      <c r="BO64" s="226">
        <f t="shared" si="75"/>
        <v>0</v>
      </c>
    </row>
    <row r="65" spans="1:67" s="257" customFormat="1" ht="20.100000000000001" customHeight="1" x14ac:dyDescent="0.55000000000000004">
      <c r="A65" s="235">
        <v>58</v>
      </c>
      <c r="B65" s="239" t="s">
        <v>150</v>
      </c>
      <c r="C65" s="237">
        <v>112</v>
      </c>
      <c r="D65" s="253"/>
      <c r="E65" s="253"/>
      <c r="F65" s="254">
        <v>300</v>
      </c>
      <c r="G65" s="255"/>
      <c r="H65" s="264">
        <f t="shared" si="142"/>
        <v>300</v>
      </c>
      <c r="I65" s="264"/>
      <c r="J65" s="254">
        <v>300</v>
      </c>
      <c r="K65" s="255"/>
      <c r="L65" s="264">
        <f t="shared" si="112"/>
        <v>600</v>
      </c>
      <c r="M65" s="264"/>
      <c r="N65" s="254">
        <v>300</v>
      </c>
      <c r="O65" s="255"/>
      <c r="P65" s="264">
        <f t="shared" si="149"/>
        <v>900</v>
      </c>
      <c r="Q65" s="264"/>
      <c r="R65" s="254">
        <v>600</v>
      </c>
      <c r="S65" s="255"/>
      <c r="T65" s="264">
        <f t="shared" si="150"/>
        <v>1500</v>
      </c>
      <c r="U65" s="264"/>
      <c r="V65" s="254">
        <v>600</v>
      </c>
      <c r="W65" s="255"/>
      <c r="X65" s="264">
        <f t="shared" si="143"/>
        <v>2100</v>
      </c>
      <c r="Y65" s="264"/>
      <c r="Z65" s="254">
        <v>900</v>
      </c>
      <c r="AA65" s="255"/>
      <c r="AB65" s="267">
        <f t="shared" si="141"/>
        <v>3000</v>
      </c>
      <c r="AC65" s="264"/>
      <c r="AD65" s="254">
        <v>600</v>
      </c>
      <c r="AE65" s="255"/>
      <c r="AF65" s="264">
        <f t="shared" si="144"/>
        <v>3600</v>
      </c>
      <c r="AG65" s="264"/>
      <c r="AH65" s="254">
        <v>300</v>
      </c>
      <c r="AI65" s="255"/>
      <c r="AJ65" s="264">
        <f t="shared" si="145"/>
        <v>3900</v>
      </c>
      <c r="AK65" s="264"/>
      <c r="AL65" s="253">
        <v>300</v>
      </c>
      <c r="AM65" s="256"/>
      <c r="AN65" s="264">
        <f t="shared" si="146"/>
        <v>4200</v>
      </c>
      <c r="AO65" s="264"/>
      <c r="AP65" s="253">
        <f>200+200+300</f>
        <v>700</v>
      </c>
      <c r="AQ65" s="256"/>
      <c r="AR65" s="264">
        <f t="shared" si="147"/>
        <v>4900</v>
      </c>
      <c r="AS65" s="264"/>
      <c r="AT65" s="253">
        <f>300+200</f>
        <v>500</v>
      </c>
      <c r="AU65" s="256"/>
      <c r="AV65" s="264">
        <f t="shared" si="148"/>
        <v>5400</v>
      </c>
      <c r="AW65" s="264"/>
      <c r="AX65" s="253">
        <v>700</v>
      </c>
      <c r="AY65" s="256"/>
      <c r="AZ65" s="264">
        <f t="shared" si="151"/>
        <v>6100</v>
      </c>
      <c r="BA65" s="264"/>
      <c r="BB65" s="253">
        <v>300</v>
      </c>
      <c r="BC65" s="256"/>
      <c r="BD65" s="264">
        <f t="shared" si="138"/>
        <v>6400</v>
      </c>
      <c r="BE65" s="264"/>
      <c r="BF65" s="253">
        <v>300</v>
      </c>
      <c r="BG65" s="256"/>
      <c r="BH65" s="264">
        <f t="shared" si="139"/>
        <v>6700</v>
      </c>
      <c r="BI65" s="264"/>
      <c r="BJ65" s="253">
        <v>800</v>
      </c>
      <c r="BK65" s="256"/>
      <c r="BL65" s="264">
        <f t="shared" si="140"/>
        <v>7500</v>
      </c>
      <c r="BM65" s="264"/>
      <c r="BN65" s="226">
        <f t="shared" si="74"/>
        <v>6100</v>
      </c>
      <c r="BO65" s="226">
        <f t="shared" si="75"/>
        <v>0</v>
      </c>
    </row>
    <row r="66" spans="1:67" ht="20.100000000000001" customHeight="1" x14ac:dyDescent="0.55000000000000004">
      <c r="A66" s="235">
        <v>59</v>
      </c>
      <c r="B66" s="239" t="s">
        <v>17</v>
      </c>
      <c r="C66" s="237">
        <v>111</v>
      </c>
      <c r="D66" s="131"/>
      <c r="E66" s="131"/>
      <c r="F66" s="68">
        <v>1000</v>
      </c>
      <c r="G66" s="68"/>
      <c r="H66" s="264">
        <f t="shared" si="142"/>
        <v>1000</v>
      </c>
      <c r="I66" s="264"/>
      <c r="J66" s="68"/>
      <c r="K66" s="68"/>
      <c r="L66" s="264">
        <f t="shared" si="112"/>
        <v>1000</v>
      </c>
      <c r="M66" s="264">
        <f>+I66-J66+K66</f>
        <v>0</v>
      </c>
      <c r="N66" s="68"/>
      <c r="O66" s="68"/>
      <c r="P66" s="264">
        <f t="shared" si="149"/>
        <v>1000</v>
      </c>
      <c r="Q66" s="264">
        <f>+M66-N66+O66</f>
        <v>0</v>
      </c>
      <c r="R66" s="68"/>
      <c r="S66" s="68"/>
      <c r="T66" s="264">
        <f t="shared" si="150"/>
        <v>1000</v>
      </c>
      <c r="U66" s="264">
        <f>+Q66-R66+S66</f>
        <v>0</v>
      </c>
      <c r="V66" s="68"/>
      <c r="W66" s="68"/>
      <c r="X66" s="265">
        <f t="shared" si="143"/>
        <v>1000</v>
      </c>
      <c r="Y66" s="264">
        <f t="shared" si="21"/>
        <v>0</v>
      </c>
      <c r="Z66" s="68"/>
      <c r="AA66" s="68"/>
      <c r="AB66" s="264">
        <f t="shared" si="141"/>
        <v>1000</v>
      </c>
      <c r="AC66" s="264">
        <f>+Y66-Z66+AA66</f>
        <v>0</v>
      </c>
      <c r="AD66" s="68">
        <v>1200</v>
      </c>
      <c r="AE66" s="68"/>
      <c r="AF66" s="265">
        <f t="shared" si="144"/>
        <v>2200</v>
      </c>
      <c r="AG66" s="265"/>
      <c r="AH66" s="68"/>
      <c r="AI66" s="68"/>
      <c r="AJ66" s="265">
        <f t="shared" si="145"/>
        <v>2200</v>
      </c>
      <c r="AK66" s="265"/>
      <c r="AL66" s="131">
        <v>1200</v>
      </c>
      <c r="AM66" s="131"/>
      <c r="AN66" s="265">
        <f t="shared" si="146"/>
        <v>3400</v>
      </c>
      <c r="AO66" s="265"/>
      <c r="AP66" s="131"/>
      <c r="AQ66" s="131"/>
      <c r="AR66" s="265">
        <f t="shared" si="147"/>
        <v>3400</v>
      </c>
      <c r="AS66" s="265"/>
      <c r="AT66" s="131">
        <v>1200</v>
      </c>
      <c r="AU66" s="131"/>
      <c r="AV66" s="265">
        <f t="shared" si="148"/>
        <v>4600</v>
      </c>
      <c r="AW66" s="265"/>
      <c r="AX66" s="131"/>
      <c r="AY66" s="131"/>
      <c r="AZ66" s="265">
        <f t="shared" si="151"/>
        <v>4600</v>
      </c>
      <c r="BA66" s="265"/>
      <c r="BB66" s="131">
        <v>1000</v>
      </c>
      <c r="BC66" s="131"/>
      <c r="BD66" s="265">
        <f t="shared" si="138"/>
        <v>5600</v>
      </c>
      <c r="BE66" s="265"/>
      <c r="BF66" s="131"/>
      <c r="BG66" s="131"/>
      <c r="BH66" s="265">
        <f t="shared" si="139"/>
        <v>5600</v>
      </c>
      <c r="BI66" s="265"/>
      <c r="BJ66" s="131"/>
      <c r="BK66" s="131"/>
      <c r="BL66" s="265">
        <f t="shared" si="140"/>
        <v>5600</v>
      </c>
      <c r="BM66" s="265"/>
      <c r="BN66" s="226">
        <f t="shared" si="74"/>
        <v>4600</v>
      </c>
      <c r="BO66" s="226">
        <f t="shared" si="75"/>
        <v>0</v>
      </c>
    </row>
    <row r="67" spans="1:67" ht="20.100000000000001" customHeight="1" x14ac:dyDescent="0.55000000000000004">
      <c r="A67" s="235">
        <v>60</v>
      </c>
      <c r="B67" s="238" t="s">
        <v>14</v>
      </c>
      <c r="C67" s="237">
        <v>113</v>
      </c>
      <c r="D67" s="131"/>
      <c r="E67" s="131"/>
      <c r="F67" s="68"/>
      <c r="G67" s="68"/>
      <c r="H67" s="264">
        <f t="shared" si="142"/>
        <v>0</v>
      </c>
      <c r="I67" s="264">
        <f>SUM(E67+F67-G67)</f>
        <v>0</v>
      </c>
      <c r="J67" s="68"/>
      <c r="K67" s="68"/>
      <c r="L67" s="264">
        <f t="shared" si="112"/>
        <v>0</v>
      </c>
      <c r="M67" s="264">
        <f>SUM(I67+J67-K67)</f>
        <v>0</v>
      </c>
      <c r="N67" s="68"/>
      <c r="O67" s="68"/>
      <c r="P67" s="264">
        <f t="shared" si="149"/>
        <v>0</v>
      </c>
      <c r="Q67" s="264">
        <f>SUM(M67-N67+O67)</f>
        <v>0</v>
      </c>
      <c r="R67" s="68"/>
      <c r="S67" s="68"/>
      <c r="T67" s="264">
        <f t="shared" si="150"/>
        <v>0</v>
      </c>
      <c r="U67" s="264">
        <f>SUM(Q67-R67+S67)</f>
        <v>0</v>
      </c>
      <c r="V67" s="68"/>
      <c r="W67" s="68"/>
      <c r="X67" s="264">
        <f t="shared" si="143"/>
        <v>0</v>
      </c>
      <c r="Y67" s="264">
        <f t="shared" si="21"/>
        <v>0</v>
      </c>
      <c r="Z67" s="68">
        <v>200</v>
      </c>
      <c r="AA67" s="68"/>
      <c r="AB67" s="264">
        <f t="shared" si="141"/>
        <v>200</v>
      </c>
      <c r="AC67" s="264"/>
      <c r="AD67" s="68"/>
      <c r="AE67" s="68"/>
      <c r="AF67" s="264">
        <f t="shared" si="144"/>
        <v>200</v>
      </c>
      <c r="AG67" s="264">
        <f>SUM(AC67-AD67+AE67)</f>
        <v>0</v>
      </c>
      <c r="AH67" s="68"/>
      <c r="AI67" s="68"/>
      <c r="AJ67" s="264">
        <f t="shared" si="145"/>
        <v>200</v>
      </c>
      <c r="AK67" s="264">
        <f>SUM(AG67-AH67+AI67)</f>
        <v>0</v>
      </c>
      <c r="AL67" s="131"/>
      <c r="AM67" s="131"/>
      <c r="AN67" s="264">
        <f t="shared" si="146"/>
        <v>200</v>
      </c>
      <c r="AO67" s="264">
        <f>SUM(AK67-AL67+AM67)</f>
        <v>0</v>
      </c>
      <c r="AP67" s="131"/>
      <c r="AQ67" s="131"/>
      <c r="AR67" s="264">
        <f t="shared" si="147"/>
        <v>200</v>
      </c>
      <c r="AS67" s="264">
        <f>SUM(AO67-AP67+AQ67)</f>
        <v>0</v>
      </c>
      <c r="AT67" s="131"/>
      <c r="AU67" s="131"/>
      <c r="AV67" s="264">
        <f t="shared" si="148"/>
        <v>200</v>
      </c>
      <c r="AW67" s="264">
        <f>SUM(AS67-AT67+AU67)</f>
        <v>0</v>
      </c>
      <c r="AX67" s="131"/>
      <c r="AY67" s="131"/>
      <c r="AZ67" s="264">
        <f t="shared" si="151"/>
        <v>200</v>
      </c>
      <c r="BA67" s="264">
        <f>SUM(AW67-AX67+AY67)</f>
        <v>0</v>
      </c>
      <c r="BB67" s="131"/>
      <c r="BC67" s="131"/>
      <c r="BD67" s="264">
        <f t="shared" si="138"/>
        <v>200</v>
      </c>
      <c r="BE67" s="264">
        <f>SUM(BA67-BB67+BC67)</f>
        <v>0</v>
      </c>
      <c r="BF67" s="131"/>
      <c r="BG67" s="131"/>
      <c r="BH67" s="264">
        <f t="shared" si="139"/>
        <v>200</v>
      </c>
      <c r="BI67" s="264">
        <f>SUM(BE67-BF67+BG67)</f>
        <v>0</v>
      </c>
      <c r="BJ67" s="131"/>
      <c r="BK67" s="131"/>
      <c r="BL67" s="264">
        <f t="shared" si="140"/>
        <v>200</v>
      </c>
      <c r="BM67" s="264">
        <f>SUM(BI67-BJ67+BK67)</f>
        <v>0</v>
      </c>
      <c r="BN67" s="226">
        <f t="shared" si="74"/>
        <v>200</v>
      </c>
      <c r="BO67" s="226">
        <f t="shared" si="75"/>
        <v>0</v>
      </c>
    </row>
    <row r="68" spans="1:67" ht="20.100000000000001" customHeight="1" x14ac:dyDescent="0.55000000000000004">
      <c r="A68" s="235">
        <v>61</v>
      </c>
      <c r="B68" s="239" t="s">
        <v>268</v>
      </c>
      <c r="C68" s="237">
        <v>146</v>
      </c>
      <c r="D68" s="131"/>
      <c r="E68" s="131"/>
      <c r="F68" s="68">
        <v>464.8</v>
      </c>
      <c r="G68" s="68"/>
      <c r="H68" s="264">
        <f>+D68+F68-G68</f>
        <v>464.8</v>
      </c>
      <c r="I68" s="264"/>
      <c r="J68" s="68">
        <v>559.03</v>
      </c>
      <c r="K68" s="68"/>
      <c r="L68" s="264">
        <f t="shared" si="112"/>
        <v>1023.8299999999999</v>
      </c>
      <c r="M68" s="264"/>
      <c r="N68" s="68">
        <v>799.56</v>
      </c>
      <c r="O68" s="68"/>
      <c r="P68" s="264">
        <f t="shared" si="149"/>
        <v>1823.3899999999999</v>
      </c>
      <c r="Q68" s="264"/>
      <c r="R68" s="68">
        <v>778.6</v>
      </c>
      <c r="S68" s="68"/>
      <c r="T68" s="264">
        <f t="shared" si="150"/>
        <v>2601.9899999999998</v>
      </c>
      <c r="U68" s="264"/>
      <c r="V68" s="68"/>
      <c r="W68" s="68"/>
      <c r="X68" s="264">
        <f t="shared" ref="X68:X74" si="152">SUM(T68+V68-W68)</f>
        <v>2601.9899999999998</v>
      </c>
      <c r="Y68" s="264">
        <f t="shared" si="21"/>
        <v>0</v>
      </c>
      <c r="Z68" s="68">
        <v>1065.48</v>
      </c>
      <c r="AA68" s="68"/>
      <c r="AB68" s="264">
        <f t="shared" si="141"/>
        <v>3667.47</v>
      </c>
      <c r="AC68" s="264"/>
      <c r="AD68" s="68">
        <v>675.97</v>
      </c>
      <c r="AE68" s="68"/>
      <c r="AF68" s="264">
        <f t="shared" ref="AF68:AF75" si="153">SUM(AB68+AD68-AE68)</f>
        <v>4343.4399999999996</v>
      </c>
      <c r="AG68" s="264"/>
      <c r="AH68" s="68">
        <v>590.92999999999995</v>
      </c>
      <c r="AI68" s="68"/>
      <c r="AJ68" s="264">
        <f t="shared" ref="AJ68:AJ75" si="154">SUM(AF68+AH68-AI68)</f>
        <v>4934.37</v>
      </c>
      <c r="AK68" s="264"/>
      <c r="AL68" s="131">
        <f>335+436.04</f>
        <v>771.04</v>
      </c>
      <c r="AM68" s="131"/>
      <c r="AN68" s="264">
        <f t="shared" ref="AN68:AN75" si="155">SUM(AJ68+AL68-AM68)</f>
        <v>5705.41</v>
      </c>
      <c r="AO68" s="264"/>
      <c r="AP68" s="131">
        <v>446.3</v>
      </c>
      <c r="AQ68" s="131"/>
      <c r="AR68" s="264">
        <f t="shared" ref="AR68:AR75" si="156">SUM(AN68+AP68-AQ68)</f>
        <v>6151.71</v>
      </c>
      <c r="AS68" s="264"/>
      <c r="AT68" s="131">
        <f>150+595.17</f>
        <v>745.17</v>
      </c>
      <c r="AU68" s="131"/>
      <c r="AV68" s="264">
        <f t="shared" ref="AV68:AV75" si="157">SUM(AR68+AT68-AU68)</f>
        <v>6896.88</v>
      </c>
      <c r="AW68" s="264"/>
      <c r="AX68" s="131">
        <f>600.29+150</f>
        <v>750.29</v>
      </c>
      <c r="AY68" s="131"/>
      <c r="AZ68" s="264">
        <f t="shared" ref="AZ68:AZ75" si="158">SUM(AV68+AX68-AY68)</f>
        <v>7647.17</v>
      </c>
      <c r="BA68" s="264"/>
      <c r="BB68" s="131"/>
      <c r="BC68" s="131"/>
      <c r="BD68" s="264">
        <f t="shared" si="138"/>
        <v>7647.17</v>
      </c>
      <c r="BE68" s="264"/>
      <c r="BF68" s="131">
        <v>560.89</v>
      </c>
      <c r="BG68" s="131"/>
      <c r="BH68" s="264">
        <f t="shared" si="139"/>
        <v>8208.06</v>
      </c>
      <c r="BI68" s="264"/>
      <c r="BJ68" s="131">
        <v>667</v>
      </c>
      <c r="BK68" s="131"/>
      <c r="BL68" s="264">
        <f t="shared" si="140"/>
        <v>8875.06</v>
      </c>
      <c r="BM68" s="264"/>
      <c r="BN68" s="226">
        <f t="shared" si="74"/>
        <v>7647.17</v>
      </c>
      <c r="BO68" s="226">
        <f t="shared" si="75"/>
        <v>0</v>
      </c>
    </row>
    <row r="69" spans="1:67" ht="20.100000000000001" customHeight="1" x14ac:dyDescent="0.55000000000000004">
      <c r="A69" s="235">
        <v>62</v>
      </c>
      <c r="B69" s="236" t="s">
        <v>269</v>
      </c>
      <c r="C69" s="237">
        <v>117</v>
      </c>
      <c r="D69" s="131"/>
      <c r="E69" s="131"/>
      <c r="F69" s="68"/>
      <c r="G69" s="68"/>
      <c r="H69" s="264">
        <f>+D69+F69-G69</f>
        <v>0</v>
      </c>
      <c r="I69" s="264">
        <f>+E69-F69+G69</f>
        <v>0</v>
      </c>
      <c r="J69" s="68"/>
      <c r="K69" s="68"/>
      <c r="L69" s="264">
        <f t="shared" si="112"/>
        <v>0</v>
      </c>
      <c r="M69" s="264">
        <f>SUM(I69+J69-K69)</f>
        <v>0</v>
      </c>
      <c r="N69" s="68"/>
      <c r="O69" s="68"/>
      <c r="P69" s="264">
        <f t="shared" si="149"/>
        <v>0</v>
      </c>
      <c r="Q69" s="264">
        <f>SUM(M69+N69-O69)</f>
        <v>0</v>
      </c>
      <c r="R69" s="68"/>
      <c r="S69" s="68"/>
      <c r="T69" s="264">
        <f t="shared" si="150"/>
        <v>0</v>
      </c>
      <c r="U69" s="264">
        <f>SUM(Q69+R69-S69)</f>
        <v>0</v>
      </c>
      <c r="V69" s="68"/>
      <c r="W69" s="68"/>
      <c r="X69" s="264">
        <f t="shared" si="152"/>
        <v>0</v>
      </c>
      <c r="Y69" s="264">
        <f t="shared" si="21"/>
        <v>0</v>
      </c>
      <c r="Z69" s="68"/>
      <c r="AA69" s="68"/>
      <c r="AB69" s="264">
        <v>0</v>
      </c>
      <c r="AC69" s="264">
        <f>+Y69-Z69+AA69</f>
        <v>0</v>
      </c>
      <c r="AD69" s="68"/>
      <c r="AE69" s="68"/>
      <c r="AF69" s="264">
        <f t="shared" si="153"/>
        <v>0</v>
      </c>
      <c r="AG69" s="264">
        <f>SUM(AC69+AD69-AE69)</f>
        <v>0</v>
      </c>
      <c r="AH69" s="68"/>
      <c r="AI69" s="68"/>
      <c r="AJ69" s="264">
        <f t="shared" si="154"/>
        <v>0</v>
      </c>
      <c r="AK69" s="264">
        <f>SUM(AG69+AH69-AI69)</f>
        <v>0</v>
      </c>
      <c r="AL69" s="131"/>
      <c r="AM69" s="131"/>
      <c r="AN69" s="264">
        <f t="shared" si="155"/>
        <v>0</v>
      </c>
      <c r="AO69" s="264">
        <f>SUM(AK69+AL69-AM69)</f>
        <v>0</v>
      </c>
      <c r="AP69" s="131"/>
      <c r="AQ69" s="131"/>
      <c r="AR69" s="264">
        <f t="shared" si="156"/>
        <v>0</v>
      </c>
      <c r="AS69" s="264">
        <f>SUM(AO69+AP69-AQ69)</f>
        <v>0</v>
      </c>
      <c r="AT69" s="131"/>
      <c r="AU69" s="131"/>
      <c r="AV69" s="264">
        <f t="shared" si="157"/>
        <v>0</v>
      </c>
      <c r="AW69" s="264">
        <f>SUM(AS69+AT69-AU69)</f>
        <v>0</v>
      </c>
      <c r="AX69" s="131"/>
      <c r="AY69" s="131"/>
      <c r="AZ69" s="264">
        <f t="shared" si="158"/>
        <v>0</v>
      </c>
      <c r="BA69" s="264">
        <f>SUM(AW69+AX69-AY69)</f>
        <v>0</v>
      </c>
      <c r="BB69" s="131"/>
      <c r="BC69" s="131"/>
      <c r="BD69" s="264">
        <f t="shared" si="138"/>
        <v>0</v>
      </c>
      <c r="BE69" s="264">
        <f>SUM(BA69+BB69-BC69)</f>
        <v>0</v>
      </c>
      <c r="BF69" s="131"/>
      <c r="BG69" s="131"/>
      <c r="BH69" s="264">
        <f t="shared" si="139"/>
        <v>0</v>
      </c>
      <c r="BI69" s="264">
        <f>SUM(BE69+BF69-BG69)</f>
        <v>0</v>
      </c>
      <c r="BJ69" s="131"/>
      <c r="BK69" s="131"/>
      <c r="BL69" s="264">
        <f t="shared" si="140"/>
        <v>0</v>
      </c>
      <c r="BM69" s="264">
        <f>SUM(BI69+BJ69-BK69)</f>
        <v>0</v>
      </c>
      <c r="BN69" s="226">
        <f t="shared" si="74"/>
        <v>0</v>
      </c>
      <c r="BO69" s="226">
        <f t="shared" si="75"/>
        <v>0</v>
      </c>
    </row>
    <row r="70" spans="1:67" ht="20.100000000000001" customHeight="1" x14ac:dyDescent="0.55000000000000004">
      <c r="A70" s="235">
        <v>63</v>
      </c>
      <c r="B70" s="238" t="s">
        <v>73</v>
      </c>
      <c r="C70" s="237">
        <v>118</v>
      </c>
      <c r="D70" s="131"/>
      <c r="E70" s="131"/>
      <c r="F70" s="68"/>
      <c r="G70" s="68"/>
      <c r="H70" s="264">
        <f>+D70+F70-G70</f>
        <v>0</v>
      </c>
      <c r="I70" s="264">
        <v>0</v>
      </c>
      <c r="J70" s="68"/>
      <c r="K70" s="68"/>
      <c r="L70" s="264">
        <v>0</v>
      </c>
      <c r="M70" s="264">
        <v>0</v>
      </c>
      <c r="N70" s="68"/>
      <c r="O70" s="68"/>
      <c r="P70" s="264">
        <v>0</v>
      </c>
      <c r="Q70" s="264">
        <v>0</v>
      </c>
      <c r="R70" s="68"/>
      <c r="S70" s="68"/>
      <c r="T70" s="264">
        <v>0</v>
      </c>
      <c r="U70" s="264">
        <v>0</v>
      </c>
      <c r="V70" s="68">
        <v>3500</v>
      </c>
      <c r="W70" s="68"/>
      <c r="X70" s="264">
        <f t="shared" si="152"/>
        <v>3500</v>
      </c>
      <c r="Y70" s="264"/>
      <c r="Z70" s="68"/>
      <c r="AA70" s="68"/>
      <c r="AB70" s="264">
        <f t="shared" ref="AB70:AB75" si="159">SUM(X70+Z70-AA70)</f>
        <v>3500</v>
      </c>
      <c r="AC70" s="264">
        <f>SUM(Y70+Z70-AA70)</f>
        <v>0</v>
      </c>
      <c r="AD70" s="68"/>
      <c r="AE70" s="68"/>
      <c r="AF70" s="264">
        <f t="shared" si="153"/>
        <v>3500</v>
      </c>
      <c r="AG70" s="264">
        <f>SUM(AC70+AD70-AE70)</f>
        <v>0</v>
      </c>
      <c r="AH70" s="68"/>
      <c r="AI70" s="68"/>
      <c r="AJ70" s="264">
        <f t="shared" si="154"/>
        <v>3500</v>
      </c>
      <c r="AK70" s="264">
        <f>SUM(AG70+AH70-AI70)</f>
        <v>0</v>
      </c>
      <c r="AL70" s="131"/>
      <c r="AM70" s="131"/>
      <c r="AN70" s="264">
        <f t="shared" si="155"/>
        <v>3500</v>
      </c>
      <c r="AO70" s="264">
        <f>SUM(AK70+AL70-AM70)</f>
        <v>0</v>
      </c>
      <c r="AP70" s="131"/>
      <c r="AQ70" s="131"/>
      <c r="AR70" s="264">
        <f t="shared" si="156"/>
        <v>3500</v>
      </c>
      <c r="AS70" s="264">
        <f>SUM(AO70+AP70-AQ70)</f>
        <v>0</v>
      </c>
      <c r="AT70" s="131"/>
      <c r="AU70" s="131"/>
      <c r="AV70" s="264">
        <f t="shared" si="157"/>
        <v>3500</v>
      </c>
      <c r="AW70" s="264">
        <f>SUM(AS70+AT70-AU70)</f>
        <v>0</v>
      </c>
      <c r="AX70" s="131"/>
      <c r="AY70" s="131"/>
      <c r="AZ70" s="264">
        <f t="shared" si="158"/>
        <v>3500</v>
      </c>
      <c r="BA70" s="264">
        <f>SUM(AW70+AX70-AY70)</f>
        <v>0</v>
      </c>
      <c r="BB70" s="131"/>
      <c r="BC70" s="131"/>
      <c r="BD70" s="264">
        <f t="shared" si="138"/>
        <v>3500</v>
      </c>
      <c r="BE70" s="264">
        <f>SUM(BA70+BB70-BC70)</f>
        <v>0</v>
      </c>
      <c r="BF70" s="131"/>
      <c r="BG70" s="131"/>
      <c r="BH70" s="264">
        <f t="shared" si="139"/>
        <v>3500</v>
      </c>
      <c r="BI70" s="264">
        <f>SUM(BE70+BF70-BG70)</f>
        <v>0</v>
      </c>
      <c r="BJ70" s="131"/>
      <c r="BK70" s="131"/>
      <c r="BL70" s="264">
        <f t="shared" si="140"/>
        <v>3500</v>
      </c>
      <c r="BM70" s="264">
        <f>SUM(BI70+BJ70-BK70)</f>
        <v>0</v>
      </c>
      <c r="BN70" s="226">
        <f t="shared" si="74"/>
        <v>3500</v>
      </c>
      <c r="BO70" s="226">
        <f t="shared" si="75"/>
        <v>0</v>
      </c>
    </row>
    <row r="71" spans="1:67" ht="20.100000000000001" customHeight="1" x14ac:dyDescent="0.55000000000000004">
      <c r="A71" s="235">
        <v>64</v>
      </c>
      <c r="B71" s="238" t="s">
        <v>270</v>
      </c>
      <c r="C71" s="237"/>
      <c r="D71" s="131"/>
      <c r="E71" s="131"/>
      <c r="F71" s="68"/>
      <c r="G71" s="68"/>
      <c r="H71" s="264">
        <f>+D71-E71+F71-G71</f>
        <v>0</v>
      </c>
      <c r="I71" s="264">
        <v>0</v>
      </c>
      <c r="J71" s="68"/>
      <c r="K71" s="68"/>
      <c r="L71" s="264">
        <f>SUM(H71+J71-K71)</f>
        <v>0</v>
      </c>
      <c r="M71" s="264">
        <f>SUM(I71+J71-K71)</f>
        <v>0</v>
      </c>
      <c r="N71" s="68"/>
      <c r="O71" s="68"/>
      <c r="P71" s="264">
        <f>SUM(L71+N71-O71)</f>
        <v>0</v>
      </c>
      <c r="Q71" s="264">
        <f>SUM(M71+N71-O71)</f>
        <v>0</v>
      </c>
      <c r="R71" s="68"/>
      <c r="S71" s="68"/>
      <c r="T71" s="264">
        <f t="shared" ref="T71:T89" si="160">SUM(P71+R71-S71)</f>
        <v>0</v>
      </c>
      <c r="U71" s="264">
        <f>SUM(Q71+R71-S71)</f>
        <v>0</v>
      </c>
      <c r="V71" s="68"/>
      <c r="W71" s="68"/>
      <c r="X71" s="264">
        <f t="shared" si="152"/>
        <v>0</v>
      </c>
      <c r="Y71" s="264">
        <f t="shared" si="21"/>
        <v>0</v>
      </c>
      <c r="Z71" s="68"/>
      <c r="AA71" s="68"/>
      <c r="AB71" s="264">
        <f t="shared" si="159"/>
        <v>0</v>
      </c>
      <c r="AC71" s="264">
        <v>0</v>
      </c>
      <c r="AD71" s="68"/>
      <c r="AE71" s="68"/>
      <c r="AF71" s="264">
        <f t="shared" si="153"/>
        <v>0</v>
      </c>
      <c r="AG71" s="264">
        <f>SUM(AC71+AD71-AE71)</f>
        <v>0</v>
      </c>
      <c r="AH71" s="68"/>
      <c r="AI71" s="68"/>
      <c r="AJ71" s="264">
        <f t="shared" si="154"/>
        <v>0</v>
      </c>
      <c r="AK71" s="264">
        <f>SUM(AG71+AH71-AI71)</f>
        <v>0</v>
      </c>
      <c r="AL71" s="131"/>
      <c r="AM71" s="131"/>
      <c r="AN71" s="264">
        <f t="shared" si="155"/>
        <v>0</v>
      </c>
      <c r="AO71" s="264">
        <f>SUM(AK71+AL71-AM71)</f>
        <v>0</v>
      </c>
      <c r="AP71" s="131"/>
      <c r="AQ71" s="131"/>
      <c r="AR71" s="264">
        <f t="shared" si="156"/>
        <v>0</v>
      </c>
      <c r="AS71" s="264">
        <f>SUM(AO71+AP71-AQ71)</f>
        <v>0</v>
      </c>
      <c r="AT71" s="131"/>
      <c r="AU71" s="131"/>
      <c r="AV71" s="264">
        <f t="shared" si="157"/>
        <v>0</v>
      </c>
      <c r="AW71" s="264">
        <f>SUM(AS71+AT71-AU71)</f>
        <v>0</v>
      </c>
      <c r="AX71" s="131"/>
      <c r="AY71" s="131"/>
      <c r="AZ71" s="264">
        <f t="shared" si="158"/>
        <v>0</v>
      </c>
      <c r="BA71" s="264">
        <f>SUM(AW71+AX71-AY71)</f>
        <v>0</v>
      </c>
      <c r="BB71" s="131"/>
      <c r="BC71" s="131"/>
      <c r="BD71" s="264">
        <f t="shared" si="138"/>
        <v>0</v>
      </c>
      <c r="BE71" s="264">
        <f>SUM(BA71+BB71-BC71)</f>
        <v>0</v>
      </c>
      <c r="BF71" s="131"/>
      <c r="BG71" s="131"/>
      <c r="BH71" s="264">
        <f t="shared" si="139"/>
        <v>0</v>
      </c>
      <c r="BI71" s="264">
        <f>SUM(BE71+BF71-BG71)</f>
        <v>0</v>
      </c>
      <c r="BJ71" s="131"/>
      <c r="BK71" s="131"/>
      <c r="BL71" s="264">
        <f t="shared" si="140"/>
        <v>0</v>
      </c>
      <c r="BM71" s="264">
        <f>SUM(BI71+BJ71-BK71)</f>
        <v>0</v>
      </c>
      <c r="BN71" s="226">
        <f t="shared" si="74"/>
        <v>0</v>
      </c>
      <c r="BO71" s="226">
        <f t="shared" si="75"/>
        <v>0</v>
      </c>
    </row>
    <row r="72" spans="1:67" ht="20.100000000000001" customHeight="1" x14ac:dyDescent="0.55000000000000004">
      <c r="A72" s="235">
        <v>65</v>
      </c>
      <c r="B72" s="238" t="s">
        <v>15</v>
      </c>
      <c r="C72" s="237">
        <v>120</v>
      </c>
      <c r="D72" s="131"/>
      <c r="E72" s="131"/>
      <c r="F72" s="68"/>
      <c r="G72" s="68"/>
      <c r="H72" s="264">
        <f>+D72-E72+F72-G72</f>
        <v>0</v>
      </c>
      <c r="I72" s="264">
        <v>0</v>
      </c>
      <c r="J72" s="68">
        <v>899</v>
      </c>
      <c r="K72" s="68"/>
      <c r="L72" s="264">
        <f>SUM(H72+J72-K72)</f>
        <v>899</v>
      </c>
      <c r="M72" s="264"/>
      <c r="N72" s="68"/>
      <c r="O72" s="68"/>
      <c r="P72" s="264">
        <f>SUM(L72+N72-O72)</f>
        <v>899</v>
      </c>
      <c r="Q72" s="264">
        <f>SUM(M72+N72-O72)</f>
        <v>0</v>
      </c>
      <c r="R72" s="68">
        <v>250</v>
      </c>
      <c r="S72" s="68"/>
      <c r="T72" s="264">
        <f t="shared" si="160"/>
        <v>1149</v>
      </c>
      <c r="U72" s="264">
        <v>0</v>
      </c>
      <c r="V72" s="68">
        <v>325</v>
      </c>
      <c r="W72" s="68"/>
      <c r="X72" s="264">
        <f t="shared" si="152"/>
        <v>1474</v>
      </c>
      <c r="Y72" s="264"/>
      <c r="Z72" s="68">
        <v>145</v>
      </c>
      <c r="AA72" s="68"/>
      <c r="AB72" s="264">
        <f t="shared" si="159"/>
        <v>1619</v>
      </c>
      <c r="AC72" s="264"/>
      <c r="AD72" s="68"/>
      <c r="AE72" s="68"/>
      <c r="AF72" s="264">
        <f t="shared" si="153"/>
        <v>1619</v>
      </c>
      <c r="AG72" s="264">
        <f>SUM(AC72+AD72-AE72)</f>
        <v>0</v>
      </c>
      <c r="AH72" s="68"/>
      <c r="AI72" s="68"/>
      <c r="AJ72" s="264">
        <f t="shared" si="154"/>
        <v>1619</v>
      </c>
      <c r="AK72" s="264">
        <f>SUM(AG72+AH72-AI72)</f>
        <v>0</v>
      </c>
      <c r="AL72" s="131">
        <v>300</v>
      </c>
      <c r="AM72" s="131"/>
      <c r="AN72" s="264">
        <f t="shared" si="155"/>
        <v>1919</v>
      </c>
      <c r="AO72" s="264"/>
      <c r="AP72" s="131"/>
      <c r="AQ72" s="131"/>
      <c r="AR72" s="264">
        <f t="shared" si="156"/>
        <v>1919</v>
      </c>
      <c r="AS72" s="264">
        <f>SUM(AO72+AP72-AQ72)</f>
        <v>0</v>
      </c>
      <c r="AT72" s="131"/>
      <c r="AU72" s="131"/>
      <c r="AV72" s="264">
        <f t="shared" si="157"/>
        <v>1919</v>
      </c>
      <c r="AW72" s="264">
        <f>SUM(AS72+AT72-AU72)</f>
        <v>0</v>
      </c>
      <c r="AX72" s="131"/>
      <c r="AY72" s="131"/>
      <c r="AZ72" s="264">
        <f t="shared" si="158"/>
        <v>1919</v>
      </c>
      <c r="BA72" s="264">
        <f>SUM(AW72+AX72-AY72)</f>
        <v>0</v>
      </c>
      <c r="BB72" s="131"/>
      <c r="BC72" s="131"/>
      <c r="BD72" s="264">
        <f t="shared" si="138"/>
        <v>1919</v>
      </c>
      <c r="BE72" s="264">
        <f>SUM(BA72+BB72-BC72)</f>
        <v>0</v>
      </c>
      <c r="BF72" s="131">
        <v>280</v>
      </c>
      <c r="BG72" s="131"/>
      <c r="BH72" s="264">
        <f t="shared" si="139"/>
        <v>2199</v>
      </c>
      <c r="BI72" s="264"/>
      <c r="BJ72" s="131">
        <v>305</v>
      </c>
      <c r="BK72" s="131"/>
      <c r="BL72" s="264">
        <f t="shared" si="140"/>
        <v>2504</v>
      </c>
      <c r="BM72" s="264"/>
      <c r="BN72" s="226">
        <f t="shared" ref="BN72:BN85" si="161">+F72+J72+N72+R72+V72+Z72+AD72+AH72+AL72+AP72+AT72+AX72</f>
        <v>1919</v>
      </c>
      <c r="BO72" s="226">
        <f t="shared" ref="BO72:BO85" si="162">+G72+K72+O72+S72+W72+AA72+AE72+AI72+AM72+AQ72+AU72+AY72</f>
        <v>0</v>
      </c>
    </row>
    <row r="73" spans="1:67" ht="20.100000000000001" customHeight="1" x14ac:dyDescent="0.55000000000000004">
      <c r="A73" s="235">
        <v>66</v>
      </c>
      <c r="B73" s="239" t="s">
        <v>271</v>
      </c>
      <c r="C73" s="237">
        <v>122</v>
      </c>
      <c r="D73" s="131"/>
      <c r="E73" s="131"/>
      <c r="F73" s="68"/>
      <c r="G73" s="68"/>
      <c r="H73" s="264">
        <f>+D73+F73-G73</f>
        <v>0</v>
      </c>
      <c r="I73" s="264">
        <v>0</v>
      </c>
      <c r="J73" s="68">
        <v>300</v>
      </c>
      <c r="K73" s="68"/>
      <c r="L73" s="264">
        <f>SUM(H73+J73-K73)</f>
        <v>300</v>
      </c>
      <c r="M73" s="264">
        <v>0</v>
      </c>
      <c r="N73" s="68"/>
      <c r="O73" s="68"/>
      <c r="P73" s="264">
        <f>SUM(L73+N73-O73)</f>
        <v>300</v>
      </c>
      <c r="Q73" s="264">
        <v>0</v>
      </c>
      <c r="R73" s="68">
        <v>900</v>
      </c>
      <c r="S73" s="68"/>
      <c r="T73" s="264">
        <f t="shared" si="160"/>
        <v>1200</v>
      </c>
      <c r="U73" s="264">
        <v>0</v>
      </c>
      <c r="V73" s="68">
        <v>750</v>
      </c>
      <c r="W73" s="68"/>
      <c r="X73" s="264">
        <f t="shared" si="152"/>
        <v>1950</v>
      </c>
      <c r="Y73" s="264">
        <v>0</v>
      </c>
      <c r="Z73" s="68">
        <v>750</v>
      </c>
      <c r="AA73" s="68"/>
      <c r="AB73" s="264">
        <f t="shared" si="159"/>
        <v>2700</v>
      </c>
      <c r="AC73" s="264"/>
      <c r="AD73" s="68">
        <v>450</v>
      </c>
      <c r="AE73" s="68"/>
      <c r="AF73" s="264">
        <f t="shared" si="153"/>
        <v>3150</v>
      </c>
      <c r="AG73" s="264"/>
      <c r="AH73" s="68">
        <v>900</v>
      </c>
      <c r="AI73" s="68"/>
      <c r="AJ73" s="264">
        <f t="shared" si="154"/>
        <v>4050</v>
      </c>
      <c r="AK73" s="264"/>
      <c r="AL73" s="131">
        <v>750</v>
      </c>
      <c r="AM73" s="131"/>
      <c r="AN73" s="264">
        <f t="shared" si="155"/>
        <v>4800</v>
      </c>
      <c r="AO73" s="264"/>
      <c r="AP73" s="131">
        <v>750</v>
      </c>
      <c r="AQ73" s="131"/>
      <c r="AR73" s="264">
        <f t="shared" si="156"/>
        <v>5550</v>
      </c>
      <c r="AS73" s="264"/>
      <c r="AT73" s="131"/>
      <c r="AU73" s="131"/>
      <c r="AV73" s="264">
        <f t="shared" si="157"/>
        <v>5550</v>
      </c>
      <c r="AW73" s="264"/>
      <c r="AX73" s="131">
        <v>750</v>
      </c>
      <c r="AY73" s="131"/>
      <c r="AZ73" s="264">
        <f t="shared" si="158"/>
        <v>6300</v>
      </c>
      <c r="BA73" s="264"/>
      <c r="BB73" s="131">
        <v>750</v>
      </c>
      <c r="BC73" s="131"/>
      <c r="BD73" s="264">
        <f t="shared" si="138"/>
        <v>7050</v>
      </c>
      <c r="BE73" s="264"/>
      <c r="BF73" s="131">
        <v>750</v>
      </c>
      <c r="BG73" s="131"/>
      <c r="BH73" s="264">
        <f t="shared" si="139"/>
        <v>7800</v>
      </c>
      <c r="BI73" s="264"/>
      <c r="BJ73" s="131">
        <v>750</v>
      </c>
      <c r="BK73" s="131"/>
      <c r="BL73" s="264">
        <f t="shared" si="140"/>
        <v>8550</v>
      </c>
      <c r="BM73" s="264"/>
      <c r="BN73" s="226">
        <f t="shared" si="161"/>
        <v>6300</v>
      </c>
      <c r="BO73" s="226">
        <f t="shared" si="162"/>
        <v>0</v>
      </c>
    </row>
    <row r="74" spans="1:67" ht="20.100000000000001" customHeight="1" x14ac:dyDescent="0.55000000000000004">
      <c r="A74" s="235">
        <v>67</v>
      </c>
      <c r="B74" s="239" t="s">
        <v>284</v>
      </c>
      <c r="C74" s="237">
        <v>121</v>
      </c>
      <c r="D74" s="131"/>
      <c r="E74" s="131"/>
      <c r="F74" s="68"/>
      <c r="G74" s="68"/>
      <c r="H74" s="264">
        <f>+D74+F74-G74</f>
        <v>0</v>
      </c>
      <c r="I74" s="264">
        <v>0</v>
      </c>
      <c r="J74" s="68"/>
      <c r="K74" s="68"/>
      <c r="L74" s="264">
        <f>SUM(H74+J74-K74)</f>
        <v>0</v>
      </c>
      <c r="M74" s="264">
        <f>SUM(I74+J74-K74)</f>
        <v>0</v>
      </c>
      <c r="N74" s="68"/>
      <c r="O74" s="68"/>
      <c r="P74" s="264">
        <f>SUM(L74+N74-O74)</f>
        <v>0</v>
      </c>
      <c r="Q74" s="264">
        <v>0</v>
      </c>
      <c r="R74" s="68"/>
      <c r="S74" s="68"/>
      <c r="T74" s="264">
        <f t="shared" si="160"/>
        <v>0</v>
      </c>
      <c r="U74" s="264">
        <v>0</v>
      </c>
      <c r="V74" s="68"/>
      <c r="W74" s="68"/>
      <c r="X74" s="264">
        <f t="shared" si="152"/>
        <v>0</v>
      </c>
      <c r="Y74" s="264">
        <f>SUM(U74+V74-W74)</f>
        <v>0</v>
      </c>
      <c r="Z74" s="68"/>
      <c r="AA74" s="68"/>
      <c r="AB74" s="264">
        <f t="shared" si="159"/>
        <v>0</v>
      </c>
      <c r="AC74" s="264">
        <f>SUM(Y74-Z74+AA74)</f>
        <v>0</v>
      </c>
      <c r="AD74" s="68"/>
      <c r="AE74" s="68"/>
      <c r="AF74" s="264">
        <f t="shared" si="153"/>
        <v>0</v>
      </c>
      <c r="AG74" s="264">
        <f>SUM(AC74+AD74-AE74)</f>
        <v>0</v>
      </c>
      <c r="AH74" s="68">
        <v>180</v>
      </c>
      <c r="AI74" s="68"/>
      <c r="AJ74" s="264">
        <f t="shared" si="154"/>
        <v>180</v>
      </c>
      <c r="AK74" s="264"/>
      <c r="AL74" s="131"/>
      <c r="AM74" s="131"/>
      <c r="AN74" s="264">
        <f t="shared" si="155"/>
        <v>180</v>
      </c>
      <c r="AO74" s="264">
        <f>SUM(AK74+AL74-AM74)</f>
        <v>0</v>
      </c>
      <c r="AP74" s="131"/>
      <c r="AQ74" s="131"/>
      <c r="AR74" s="264">
        <f t="shared" si="156"/>
        <v>180</v>
      </c>
      <c r="AS74" s="264">
        <f>SUM(AO74+AP74-AQ74)</f>
        <v>0</v>
      </c>
      <c r="AT74" s="131"/>
      <c r="AU74" s="131"/>
      <c r="AV74" s="264">
        <f t="shared" si="157"/>
        <v>180</v>
      </c>
      <c r="AW74" s="264">
        <f>SUM(AS74+AT74-AU74)</f>
        <v>0</v>
      </c>
      <c r="AX74" s="131"/>
      <c r="AY74" s="131"/>
      <c r="AZ74" s="264">
        <f t="shared" si="158"/>
        <v>180</v>
      </c>
      <c r="BA74" s="264">
        <f>SUM(AW74+AX74-AY74)</f>
        <v>0</v>
      </c>
      <c r="BB74" s="131"/>
      <c r="BC74" s="131"/>
      <c r="BD74" s="264">
        <f t="shared" si="138"/>
        <v>180</v>
      </c>
      <c r="BE74" s="264">
        <f>SUM(BA74+BB74-BC74)</f>
        <v>0</v>
      </c>
      <c r="BF74" s="131"/>
      <c r="BG74" s="131"/>
      <c r="BH74" s="264">
        <f t="shared" si="139"/>
        <v>180</v>
      </c>
      <c r="BI74" s="264">
        <f>SUM(BE74+BF74-BG74)</f>
        <v>0</v>
      </c>
      <c r="BJ74" s="131"/>
      <c r="BK74" s="131"/>
      <c r="BL74" s="264">
        <f t="shared" si="140"/>
        <v>180</v>
      </c>
      <c r="BM74" s="264">
        <f>SUM(BI74+BJ74-BK74)</f>
        <v>0</v>
      </c>
      <c r="BN74" s="226">
        <f t="shared" si="161"/>
        <v>180</v>
      </c>
      <c r="BO74" s="226">
        <f t="shared" si="162"/>
        <v>0</v>
      </c>
    </row>
    <row r="75" spans="1:67" ht="20.100000000000001" customHeight="1" x14ac:dyDescent="0.55000000000000004">
      <c r="A75" s="235">
        <v>68</v>
      </c>
      <c r="B75" s="239" t="s">
        <v>24</v>
      </c>
      <c r="C75" s="237">
        <v>124</v>
      </c>
      <c r="D75" s="131"/>
      <c r="E75" s="131"/>
      <c r="F75" s="68"/>
      <c r="G75" s="68"/>
      <c r="H75" s="264">
        <f>+D75+F75-G75</f>
        <v>0</v>
      </c>
      <c r="I75" s="264">
        <v>0</v>
      </c>
      <c r="J75" s="68"/>
      <c r="K75" s="68"/>
      <c r="L75" s="264">
        <f t="shared" si="16"/>
        <v>0</v>
      </c>
      <c r="M75" s="264">
        <f>SUM(I75+J75-K75)</f>
        <v>0</v>
      </c>
      <c r="N75" s="68"/>
      <c r="O75" s="68"/>
      <c r="P75" s="264">
        <f t="shared" ref="P75:P89" si="163">SUM(L75+N75-O75)</f>
        <v>0</v>
      </c>
      <c r="Q75" s="264">
        <v>0</v>
      </c>
      <c r="R75" s="68"/>
      <c r="S75" s="68"/>
      <c r="T75" s="264">
        <f t="shared" si="160"/>
        <v>0</v>
      </c>
      <c r="U75" s="264">
        <f>SUM(Q75+R75-S75)</f>
        <v>0</v>
      </c>
      <c r="V75" s="68"/>
      <c r="W75" s="68"/>
      <c r="X75" s="264">
        <f t="shared" ref="X75:X80" si="164">SUM(T75+V75-W75)</f>
        <v>0</v>
      </c>
      <c r="Y75" s="264">
        <v>0</v>
      </c>
      <c r="Z75" s="68">
        <v>250</v>
      </c>
      <c r="AA75" s="68"/>
      <c r="AB75" s="264">
        <f t="shared" si="159"/>
        <v>250</v>
      </c>
      <c r="AC75" s="264"/>
      <c r="AD75" s="68"/>
      <c r="AE75" s="68"/>
      <c r="AF75" s="264">
        <f t="shared" si="153"/>
        <v>250</v>
      </c>
      <c r="AG75" s="264">
        <f>SUM(AC75+AD75-AE75)</f>
        <v>0</v>
      </c>
      <c r="AH75" s="68"/>
      <c r="AI75" s="68"/>
      <c r="AJ75" s="264">
        <f t="shared" si="154"/>
        <v>250</v>
      </c>
      <c r="AK75" s="264">
        <f>SUM(AG75+AH75-AI75)</f>
        <v>0</v>
      </c>
      <c r="AL75" s="131"/>
      <c r="AM75" s="131"/>
      <c r="AN75" s="264">
        <f t="shared" si="155"/>
        <v>250</v>
      </c>
      <c r="AO75" s="264">
        <f>SUM(AK75+AL75-AM75)</f>
        <v>0</v>
      </c>
      <c r="AP75" s="131"/>
      <c r="AQ75" s="131"/>
      <c r="AR75" s="264">
        <f t="shared" si="156"/>
        <v>250</v>
      </c>
      <c r="AS75" s="264">
        <f>SUM(AO75+AP75-AQ75)</f>
        <v>0</v>
      </c>
      <c r="AT75" s="131"/>
      <c r="AU75" s="131"/>
      <c r="AV75" s="264">
        <f t="shared" si="157"/>
        <v>250</v>
      </c>
      <c r="AW75" s="264">
        <f>SUM(AS75+AT75-AU75)</f>
        <v>0</v>
      </c>
      <c r="AX75" s="131"/>
      <c r="AY75" s="131"/>
      <c r="AZ75" s="264">
        <f t="shared" si="158"/>
        <v>250</v>
      </c>
      <c r="BA75" s="264">
        <f>SUM(AW75+AX75-AY75)</f>
        <v>0</v>
      </c>
      <c r="BB75" s="131"/>
      <c r="BC75" s="131"/>
      <c r="BD75" s="264">
        <f t="shared" si="138"/>
        <v>250</v>
      </c>
      <c r="BE75" s="264">
        <f>SUM(BA75+BB75-BC75)</f>
        <v>0</v>
      </c>
      <c r="BF75" s="131"/>
      <c r="BG75" s="131"/>
      <c r="BH75" s="264">
        <f t="shared" si="139"/>
        <v>250</v>
      </c>
      <c r="BI75" s="264">
        <f>SUM(BE75+BF75-BG75)</f>
        <v>0</v>
      </c>
      <c r="BJ75" s="131"/>
      <c r="BK75" s="131"/>
      <c r="BL75" s="264">
        <f t="shared" si="140"/>
        <v>250</v>
      </c>
      <c r="BM75" s="264">
        <f>SUM(BI75+BJ75-BK75)</f>
        <v>0</v>
      </c>
      <c r="BN75" s="226">
        <f t="shared" si="161"/>
        <v>250</v>
      </c>
      <c r="BO75" s="226">
        <f t="shared" si="162"/>
        <v>0</v>
      </c>
    </row>
    <row r="76" spans="1:67" ht="20.100000000000001" customHeight="1" x14ac:dyDescent="0.55000000000000004">
      <c r="A76" s="235">
        <v>69</v>
      </c>
      <c r="B76" s="236" t="s">
        <v>16</v>
      </c>
      <c r="C76" s="237">
        <v>125</v>
      </c>
      <c r="D76" s="131"/>
      <c r="E76" s="131"/>
      <c r="F76" s="68"/>
      <c r="G76" s="68"/>
      <c r="H76" s="264">
        <f>+D76+F76-G76</f>
        <v>0</v>
      </c>
      <c r="I76" s="264">
        <v>0</v>
      </c>
      <c r="J76" s="68"/>
      <c r="K76" s="68"/>
      <c r="L76" s="264">
        <f t="shared" si="16"/>
        <v>0</v>
      </c>
      <c r="M76" s="264">
        <v>0</v>
      </c>
      <c r="N76" s="68"/>
      <c r="O76" s="68"/>
      <c r="P76" s="264">
        <f t="shared" si="163"/>
        <v>0</v>
      </c>
      <c r="Q76" s="264">
        <v>0</v>
      </c>
      <c r="R76" s="68"/>
      <c r="S76" s="68"/>
      <c r="T76" s="264">
        <f t="shared" si="160"/>
        <v>0</v>
      </c>
      <c r="U76" s="264">
        <v>0</v>
      </c>
      <c r="V76" s="68"/>
      <c r="W76" s="68"/>
      <c r="X76" s="264">
        <f t="shared" si="164"/>
        <v>0</v>
      </c>
      <c r="Y76" s="264">
        <v>0</v>
      </c>
      <c r="Z76" s="68"/>
      <c r="AA76" s="68"/>
      <c r="AB76" s="264">
        <f>SUM(X76+Z76-AA76)</f>
        <v>0</v>
      </c>
      <c r="AC76" s="264">
        <v>0</v>
      </c>
      <c r="AD76" s="68"/>
      <c r="AE76" s="68"/>
      <c r="AF76" s="264">
        <f t="shared" ref="AF76:AF89" si="165">SUM(AB76+AD76-AE76)</f>
        <v>0</v>
      </c>
      <c r="AG76" s="264">
        <v>0</v>
      </c>
      <c r="AH76" s="68"/>
      <c r="AI76" s="68"/>
      <c r="AJ76" s="264">
        <f t="shared" ref="AJ76:AJ89" si="166">SUM(AF76+AH76-AI76)</f>
        <v>0</v>
      </c>
      <c r="AK76" s="264">
        <v>0</v>
      </c>
      <c r="AL76" s="131"/>
      <c r="AM76" s="131"/>
      <c r="AN76" s="264">
        <f t="shared" ref="AN76:AN89" si="167">SUM(AJ76+AL76-AM76)</f>
        <v>0</v>
      </c>
      <c r="AO76" s="264">
        <v>0</v>
      </c>
      <c r="AP76" s="131"/>
      <c r="AQ76" s="131"/>
      <c r="AR76" s="264">
        <f t="shared" ref="AR76:AR89" si="168">SUM(AN76+AP76-AQ76)</f>
        <v>0</v>
      </c>
      <c r="AS76" s="264">
        <v>0</v>
      </c>
      <c r="AT76" s="131"/>
      <c r="AU76" s="131"/>
      <c r="AV76" s="264">
        <f t="shared" ref="AV76:AV89" si="169">SUM(AR76+AT76-AU76)</f>
        <v>0</v>
      </c>
      <c r="AW76" s="264">
        <v>0</v>
      </c>
      <c r="AX76" s="131"/>
      <c r="AY76" s="131"/>
      <c r="AZ76" s="264">
        <f t="shared" ref="AZ76:AZ89" si="170">SUM(AV76+AX76-AY76)</f>
        <v>0</v>
      </c>
      <c r="BA76" s="264">
        <v>0</v>
      </c>
      <c r="BB76" s="131"/>
      <c r="BC76" s="131"/>
      <c r="BD76" s="264">
        <f t="shared" si="138"/>
        <v>0</v>
      </c>
      <c r="BE76" s="264">
        <v>0</v>
      </c>
      <c r="BF76" s="131"/>
      <c r="BG76" s="131"/>
      <c r="BH76" s="264">
        <f t="shared" si="139"/>
        <v>0</v>
      </c>
      <c r="BI76" s="264">
        <v>0</v>
      </c>
      <c r="BJ76" s="131"/>
      <c r="BK76" s="131"/>
      <c r="BL76" s="264">
        <f t="shared" si="140"/>
        <v>0</v>
      </c>
      <c r="BM76" s="264">
        <v>0</v>
      </c>
      <c r="BN76" s="226">
        <f t="shared" si="161"/>
        <v>0</v>
      </c>
      <c r="BO76" s="226">
        <f t="shared" si="162"/>
        <v>0</v>
      </c>
    </row>
    <row r="77" spans="1:67" ht="20.100000000000001" customHeight="1" x14ac:dyDescent="0.55000000000000004">
      <c r="A77" s="235">
        <v>70</v>
      </c>
      <c r="B77" s="240" t="s">
        <v>25</v>
      </c>
      <c r="C77" s="237">
        <v>126</v>
      </c>
      <c r="D77" s="131"/>
      <c r="E77" s="131"/>
      <c r="F77" s="68">
        <v>15000</v>
      </c>
      <c r="G77" s="68"/>
      <c r="H77" s="264">
        <f t="shared" ref="H77:H89" si="171">+D77-E77+F77-G77</f>
        <v>15000</v>
      </c>
      <c r="I77" s="264">
        <v>0</v>
      </c>
      <c r="J77" s="68">
        <v>15000</v>
      </c>
      <c r="K77" s="68"/>
      <c r="L77" s="264">
        <f t="shared" si="16"/>
        <v>30000</v>
      </c>
      <c r="M77" s="264">
        <v>0</v>
      </c>
      <c r="N77" s="68">
        <v>15000</v>
      </c>
      <c r="O77" s="68"/>
      <c r="P77" s="264">
        <f t="shared" si="163"/>
        <v>45000</v>
      </c>
      <c r="Q77" s="264">
        <v>0</v>
      </c>
      <c r="R77" s="68">
        <v>15000</v>
      </c>
      <c r="S77" s="68"/>
      <c r="T77" s="264">
        <f t="shared" si="160"/>
        <v>60000</v>
      </c>
      <c r="U77" s="264">
        <v>0</v>
      </c>
      <c r="V77" s="68">
        <v>15000</v>
      </c>
      <c r="W77" s="68"/>
      <c r="X77" s="264">
        <f t="shared" si="164"/>
        <v>75000</v>
      </c>
      <c r="Y77" s="264">
        <v>0</v>
      </c>
      <c r="Z77" s="68">
        <v>15000</v>
      </c>
      <c r="AA77" s="68"/>
      <c r="AB77" s="264">
        <f>SUM(X77+Z77-AA77)</f>
        <v>90000</v>
      </c>
      <c r="AC77" s="264">
        <v>0</v>
      </c>
      <c r="AD77" s="68">
        <v>15000</v>
      </c>
      <c r="AE77" s="68"/>
      <c r="AF77" s="264">
        <f t="shared" si="165"/>
        <v>105000</v>
      </c>
      <c r="AG77" s="264">
        <v>0</v>
      </c>
      <c r="AH77" s="68">
        <v>15000</v>
      </c>
      <c r="AI77" s="68"/>
      <c r="AJ77" s="264">
        <f t="shared" si="166"/>
        <v>120000</v>
      </c>
      <c r="AK77" s="264">
        <v>0</v>
      </c>
      <c r="AL77" s="131">
        <v>15000</v>
      </c>
      <c r="AM77" s="131"/>
      <c r="AN77" s="264">
        <f t="shared" si="167"/>
        <v>135000</v>
      </c>
      <c r="AO77" s="264">
        <v>0</v>
      </c>
      <c r="AP77" s="131">
        <v>15000</v>
      </c>
      <c r="AQ77" s="131"/>
      <c r="AR77" s="264">
        <f t="shared" si="168"/>
        <v>150000</v>
      </c>
      <c r="AS77" s="264">
        <v>0</v>
      </c>
      <c r="AT77" s="131">
        <v>15000</v>
      </c>
      <c r="AU77" s="131"/>
      <c r="AV77" s="264">
        <f t="shared" si="169"/>
        <v>165000</v>
      </c>
      <c r="AW77" s="264">
        <v>0</v>
      </c>
      <c r="AX77" s="131">
        <v>15000</v>
      </c>
      <c r="AY77" s="131"/>
      <c r="AZ77" s="264">
        <f t="shared" si="170"/>
        <v>180000</v>
      </c>
      <c r="BA77" s="264">
        <v>0</v>
      </c>
      <c r="BB77" s="131">
        <v>15000</v>
      </c>
      <c r="BC77" s="131"/>
      <c r="BD77" s="264">
        <f t="shared" si="138"/>
        <v>195000</v>
      </c>
      <c r="BE77" s="264">
        <v>0</v>
      </c>
      <c r="BF77" s="131">
        <v>15000</v>
      </c>
      <c r="BG77" s="131"/>
      <c r="BH77" s="264">
        <f t="shared" si="139"/>
        <v>210000</v>
      </c>
      <c r="BI77" s="264">
        <v>0</v>
      </c>
      <c r="BJ77" s="131">
        <v>15000</v>
      </c>
      <c r="BK77" s="131"/>
      <c r="BL77" s="264">
        <f t="shared" si="140"/>
        <v>225000</v>
      </c>
      <c r="BM77" s="264">
        <v>0</v>
      </c>
      <c r="BN77" s="226">
        <f t="shared" si="161"/>
        <v>180000</v>
      </c>
      <c r="BO77" s="226">
        <f t="shared" si="162"/>
        <v>0</v>
      </c>
    </row>
    <row r="78" spans="1:67" ht="20.100000000000001" customHeight="1" x14ac:dyDescent="0.55000000000000004">
      <c r="A78" s="235">
        <v>71</v>
      </c>
      <c r="B78" s="236" t="s">
        <v>151</v>
      </c>
      <c r="C78" s="237">
        <v>127</v>
      </c>
      <c r="D78" s="131"/>
      <c r="E78" s="131"/>
      <c r="F78" s="68"/>
      <c r="G78" s="68"/>
      <c r="H78" s="264">
        <f t="shared" si="171"/>
        <v>0</v>
      </c>
      <c r="I78" s="264">
        <v>0</v>
      </c>
      <c r="J78" s="68">
        <v>500</v>
      </c>
      <c r="K78" s="68"/>
      <c r="L78" s="264">
        <f t="shared" si="16"/>
        <v>500</v>
      </c>
      <c r="M78" s="264">
        <v>0</v>
      </c>
      <c r="N78" s="68">
        <v>500</v>
      </c>
      <c r="O78" s="68"/>
      <c r="P78" s="264">
        <f t="shared" si="163"/>
        <v>1000</v>
      </c>
      <c r="Q78" s="264">
        <v>0</v>
      </c>
      <c r="R78" s="68"/>
      <c r="S78" s="68"/>
      <c r="T78" s="264">
        <f t="shared" si="160"/>
        <v>1000</v>
      </c>
      <c r="U78" s="264">
        <v>0</v>
      </c>
      <c r="V78" s="68"/>
      <c r="W78" s="68"/>
      <c r="X78" s="264">
        <f t="shared" si="164"/>
        <v>1000</v>
      </c>
      <c r="Y78" s="264">
        <v>0</v>
      </c>
      <c r="Z78" s="68"/>
      <c r="AA78" s="68"/>
      <c r="AB78" s="264">
        <f>SUM(X78+Z78-AA78)</f>
        <v>1000</v>
      </c>
      <c r="AC78" s="264">
        <v>0</v>
      </c>
      <c r="AD78" s="68"/>
      <c r="AE78" s="68"/>
      <c r="AF78" s="264">
        <f t="shared" si="165"/>
        <v>1000</v>
      </c>
      <c r="AG78" s="264">
        <v>0</v>
      </c>
      <c r="AH78" s="68"/>
      <c r="AI78" s="68"/>
      <c r="AJ78" s="264">
        <f t="shared" si="166"/>
        <v>1000</v>
      </c>
      <c r="AK78" s="264">
        <v>0</v>
      </c>
      <c r="AL78" s="131"/>
      <c r="AM78" s="131"/>
      <c r="AN78" s="264">
        <f t="shared" si="167"/>
        <v>1000</v>
      </c>
      <c r="AO78" s="264">
        <v>0</v>
      </c>
      <c r="AP78" s="131"/>
      <c r="AQ78" s="131"/>
      <c r="AR78" s="264">
        <f t="shared" si="168"/>
        <v>1000</v>
      </c>
      <c r="AS78" s="264">
        <v>0</v>
      </c>
      <c r="AT78" s="131"/>
      <c r="AU78" s="131"/>
      <c r="AV78" s="264">
        <f t="shared" si="169"/>
        <v>1000</v>
      </c>
      <c r="AW78" s="264">
        <v>0</v>
      </c>
      <c r="AX78" s="131"/>
      <c r="AY78" s="131"/>
      <c r="AZ78" s="264">
        <f t="shared" si="170"/>
        <v>1000</v>
      </c>
      <c r="BA78" s="264">
        <v>0</v>
      </c>
      <c r="BB78" s="131">
        <v>500</v>
      </c>
      <c r="BC78" s="131"/>
      <c r="BD78" s="264">
        <f t="shared" si="138"/>
        <v>1500</v>
      </c>
      <c r="BE78" s="264">
        <v>0</v>
      </c>
      <c r="BF78" s="131"/>
      <c r="BG78" s="131"/>
      <c r="BH78" s="264">
        <f t="shared" si="139"/>
        <v>1500</v>
      </c>
      <c r="BI78" s="264">
        <v>0</v>
      </c>
      <c r="BJ78" s="131">
        <v>500</v>
      </c>
      <c r="BK78" s="131"/>
      <c r="BL78" s="264">
        <f t="shared" si="140"/>
        <v>2000</v>
      </c>
      <c r="BM78" s="264">
        <v>0</v>
      </c>
      <c r="BN78" s="226">
        <f t="shared" si="161"/>
        <v>1000</v>
      </c>
      <c r="BO78" s="226">
        <f t="shared" si="162"/>
        <v>0</v>
      </c>
    </row>
    <row r="79" spans="1:67" ht="20.100000000000001" customHeight="1" x14ac:dyDescent="0.55000000000000004">
      <c r="A79" s="235">
        <v>72</v>
      </c>
      <c r="B79" s="239" t="s">
        <v>171</v>
      </c>
      <c r="C79" s="237">
        <v>128</v>
      </c>
      <c r="D79" s="131"/>
      <c r="E79" s="131"/>
      <c r="F79" s="68"/>
      <c r="G79" s="68"/>
      <c r="H79" s="264">
        <f t="shared" si="171"/>
        <v>0</v>
      </c>
      <c r="I79" s="264">
        <v>0</v>
      </c>
      <c r="J79" s="68"/>
      <c r="K79" s="68"/>
      <c r="L79" s="264">
        <f t="shared" si="16"/>
        <v>0</v>
      </c>
      <c r="M79" s="264">
        <v>0</v>
      </c>
      <c r="N79" s="68"/>
      <c r="O79" s="68"/>
      <c r="P79" s="264">
        <f t="shared" si="163"/>
        <v>0</v>
      </c>
      <c r="Q79" s="264">
        <v>0</v>
      </c>
      <c r="R79" s="68"/>
      <c r="S79" s="68"/>
      <c r="T79" s="264">
        <f t="shared" si="160"/>
        <v>0</v>
      </c>
      <c r="U79" s="264">
        <v>0</v>
      </c>
      <c r="V79" s="68"/>
      <c r="W79" s="68"/>
      <c r="X79" s="264">
        <f t="shared" si="164"/>
        <v>0</v>
      </c>
      <c r="Y79" s="264">
        <v>0</v>
      </c>
      <c r="Z79" s="68"/>
      <c r="AA79" s="68"/>
      <c r="AB79" s="264">
        <f>SUM(X79+Z79-AA79)</f>
        <v>0</v>
      </c>
      <c r="AC79" s="264">
        <v>0</v>
      </c>
      <c r="AD79" s="68"/>
      <c r="AE79" s="68"/>
      <c r="AF79" s="264">
        <f t="shared" si="165"/>
        <v>0</v>
      </c>
      <c r="AG79" s="264">
        <v>0</v>
      </c>
      <c r="AH79" s="68"/>
      <c r="AI79" s="68"/>
      <c r="AJ79" s="264">
        <f t="shared" si="166"/>
        <v>0</v>
      </c>
      <c r="AK79" s="264">
        <v>0</v>
      </c>
      <c r="AL79" s="131"/>
      <c r="AM79" s="131"/>
      <c r="AN79" s="264">
        <f t="shared" si="167"/>
        <v>0</v>
      </c>
      <c r="AO79" s="264">
        <v>0</v>
      </c>
      <c r="AP79" s="131"/>
      <c r="AQ79" s="131"/>
      <c r="AR79" s="264">
        <f t="shared" si="168"/>
        <v>0</v>
      </c>
      <c r="AS79" s="264">
        <v>0</v>
      </c>
      <c r="AT79" s="131">
        <v>200</v>
      </c>
      <c r="AU79" s="131"/>
      <c r="AV79" s="264">
        <f t="shared" si="169"/>
        <v>200</v>
      </c>
      <c r="AW79" s="264">
        <v>0</v>
      </c>
      <c r="AX79" s="131"/>
      <c r="AY79" s="131"/>
      <c r="AZ79" s="264">
        <f t="shared" si="170"/>
        <v>200</v>
      </c>
      <c r="BA79" s="264">
        <v>0</v>
      </c>
      <c r="BB79" s="131"/>
      <c r="BC79" s="131"/>
      <c r="BD79" s="264">
        <f t="shared" si="138"/>
        <v>200</v>
      </c>
      <c r="BE79" s="264">
        <v>0</v>
      </c>
      <c r="BF79" s="131"/>
      <c r="BG79" s="131"/>
      <c r="BH79" s="264">
        <f t="shared" si="139"/>
        <v>200</v>
      </c>
      <c r="BI79" s="264">
        <v>0</v>
      </c>
      <c r="BJ79" s="131"/>
      <c r="BK79" s="131"/>
      <c r="BL79" s="264">
        <f t="shared" si="140"/>
        <v>200</v>
      </c>
      <c r="BM79" s="264">
        <v>0</v>
      </c>
      <c r="BN79" s="226">
        <f t="shared" si="161"/>
        <v>200</v>
      </c>
      <c r="BO79" s="226">
        <f t="shared" si="162"/>
        <v>0</v>
      </c>
    </row>
    <row r="80" spans="1:67" ht="20.100000000000001" customHeight="1" x14ac:dyDescent="0.55000000000000004">
      <c r="A80" s="235">
        <v>73</v>
      </c>
      <c r="B80" s="239" t="s">
        <v>272</v>
      </c>
      <c r="C80" s="237">
        <v>129</v>
      </c>
      <c r="D80" s="131"/>
      <c r="E80" s="131"/>
      <c r="F80" s="68">
        <v>631.29999999999995</v>
      </c>
      <c r="G80" s="68"/>
      <c r="H80" s="264">
        <f t="shared" si="171"/>
        <v>631.29999999999995</v>
      </c>
      <c r="I80" s="264">
        <v>0</v>
      </c>
      <c r="J80" s="68">
        <v>631.29999999999995</v>
      </c>
      <c r="K80" s="68"/>
      <c r="L80" s="264">
        <f t="shared" si="16"/>
        <v>1262.5999999999999</v>
      </c>
      <c r="M80" s="264">
        <v>0</v>
      </c>
      <c r="N80" s="68">
        <v>631.29999999999995</v>
      </c>
      <c r="O80" s="68"/>
      <c r="P80" s="264">
        <f t="shared" si="163"/>
        <v>1893.8999999999999</v>
      </c>
      <c r="Q80" s="264">
        <v>0</v>
      </c>
      <c r="R80" s="68">
        <v>631.29999999999995</v>
      </c>
      <c r="S80" s="68"/>
      <c r="T80" s="264">
        <f t="shared" si="160"/>
        <v>2525.1999999999998</v>
      </c>
      <c r="U80" s="264">
        <v>0</v>
      </c>
      <c r="V80" s="68">
        <v>631.29999999999995</v>
      </c>
      <c r="W80" s="68"/>
      <c r="X80" s="264">
        <f t="shared" si="164"/>
        <v>3156.5</v>
      </c>
      <c r="Y80" s="264">
        <v>0</v>
      </c>
      <c r="Z80" s="68"/>
      <c r="AA80" s="68"/>
      <c r="AB80" s="264">
        <f>SUM(X80+Z80-AA80)</f>
        <v>3156.5</v>
      </c>
      <c r="AC80" s="264">
        <v>0</v>
      </c>
      <c r="AD80" s="68">
        <v>1262.5999999999999</v>
      </c>
      <c r="AE80" s="68"/>
      <c r="AF80" s="264">
        <f t="shared" si="165"/>
        <v>4419.1000000000004</v>
      </c>
      <c r="AG80" s="264">
        <v>0</v>
      </c>
      <c r="AH80" s="68">
        <v>631.29999999999995</v>
      </c>
      <c r="AI80" s="68"/>
      <c r="AJ80" s="264">
        <f t="shared" si="166"/>
        <v>5050.4000000000005</v>
      </c>
      <c r="AK80" s="264">
        <v>0</v>
      </c>
      <c r="AL80" s="131">
        <v>631.29999999999995</v>
      </c>
      <c r="AM80" s="131"/>
      <c r="AN80" s="264">
        <f t="shared" si="167"/>
        <v>5681.7000000000007</v>
      </c>
      <c r="AO80" s="264">
        <v>0</v>
      </c>
      <c r="AP80" s="131">
        <v>631.29999999999995</v>
      </c>
      <c r="AQ80" s="131"/>
      <c r="AR80" s="264">
        <f t="shared" si="168"/>
        <v>6313.0000000000009</v>
      </c>
      <c r="AS80" s="264">
        <v>0</v>
      </c>
      <c r="AT80" s="131">
        <v>631.29999999999995</v>
      </c>
      <c r="AU80" s="131"/>
      <c r="AV80" s="264">
        <f t="shared" si="169"/>
        <v>6944.3000000000011</v>
      </c>
      <c r="AW80" s="264">
        <v>0</v>
      </c>
      <c r="AX80" s="131">
        <v>631.29999999999995</v>
      </c>
      <c r="AY80" s="131"/>
      <c r="AZ80" s="264">
        <f t="shared" si="170"/>
        <v>7575.6000000000013</v>
      </c>
      <c r="BA80" s="264">
        <v>0</v>
      </c>
      <c r="BB80" s="131"/>
      <c r="BC80" s="131"/>
      <c r="BD80" s="264">
        <f t="shared" si="138"/>
        <v>7575.6000000000013</v>
      </c>
      <c r="BE80" s="264">
        <v>0</v>
      </c>
      <c r="BF80" s="131">
        <v>1262.5999999999999</v>
      </c>
      <c r="BG80" s="131"/>
      <c r="BH80" s="264">
        <f t="shared" si="139"/>
        <v>8838.2000000000007</v>
      </c>
      <c r="BI80" s="264">
        <v>0</v>
      </c>
      <c r="BJ80" s="131"/>
      <c r="BK80" s="131"/>
      <c r="BL80" s="264">
        <f t="shared" si="140"/>
        <v>8838.2000000000007</v>
      </c>
      <c r="BM80" s="264">
        <v>0</v>
      </c>
      <c r="BN80" s="226">
        <f t="shared" si="161"/>
        <v>7575.6000000000013</v>
      </c>
      <c r="BO80" s="226">
        <f t="shared" si="162"/>
        <v>0</v>
      </c>
    </row>
    <row r="81" spans="1:67" ht="20.100000000000001" customHeight="1" x14ac:dyDescent="0.55000000000000004">
      <c r="A81" s="235">
        <v>74</v>
      </c>
      <c r="B81" s="236" t="s">
        <v>273</v>
      </c>
      <c r="C81" s="237">
        <v>147</v>
      </c>
      <c r="D81" s="131"/>
      <c r="E81" s="131"/>
      <c r="F81" s="68"/>
      <c r="G81" s="68"/>
      <c r="H81" s="264">
        <f t="shared" si="171"/>
        <v>0</v>
      </c>
      <c r="I81" s="264">
        <v>0</v>
      </c>
      <c r="J81" s="68"/>
      <c r="K81" s="68"/>
      <c r="L81" s="264">
        <f t="shared" si="16"/>
        <v>0</v>
      </c>
      <c r="M81" s="264">
        <f>SUM(I81-J81+K81)</f>
        <v>0</v>
      </c>
      <c r="N81" s="68"/>
      <c r="O81" s="68"/>
      <c r="P81" s="264">
        <f t="shared" si="163"/>
        <v>0</v>
      </c>
      <c r="Q81" s="264">
        <v>0</v>
      </c>
      <c r="R81" s="68"/>
      <c r="S81" s="68"/>
      <c r="T81" s="264">
        <f t="shared" si="160"/>
        <v>0</v>
      </c>
      <c r="U81" s="264">
        <v>0</v>
      </c>
      <c r="V81" s="68"/>
      <c r="W81" s="68"/>
      <c r="X81" s="264">
        <f t="shared" ref="X81:X89" si="172">SUM(T81+V81-W81)</f>
        <v>0</v>
      </c>
      <c r="Y81" s="264">
        <v>0</v>
      </c>
      <c r="Z81" s="68">
        <v>35</v>
      </c>
      <c r="AA81" s="68"/>
      <c r="AB81" s="264">
        <f t="shared" ref="AB81:AB96" si="173">SUM(X81+Z81-AA81)</f>
        <v>35</v>
      </c>
      <c r="AC81" s="264"/>
      <c r="AD81" s="68"/>
      <c r="AE81" s="68"/>
      <c r="AF81" s="264">
        <f t="shared" si="165"/>
        <v>35</v>
      </c>
      <c r="AG81" s="264">
        <f>SUM(AC81-AD81+AE81)</f>
        <v>0</v>
      </c>
      <c r="AH81" s="68"/>
      <c r="AI81" s="68"/>
      <c r="AJ81" s="264">
        <f t="shared" si="166"/>
        <v>35</v>
      </c>
      <c r="AK81" s="264">
        <f>SUM(AG81-AH81+AI81)</f>
        <v>0</v>
      </c>
      <c r="AL81" s="131"/>
      <c r="AM81" s="131"/>
      <c r="AN81" s="264">
        <f t="shared" si="167"/>
        <v>35</v>
      </c>
      <c r="AO81" s="264">
        <f>SUM(AK81-AL81+AM81)</f>
        <v>0</v>
      </c>
      <c r="AP81" s="131"/>
      <c r="AQ81" s="131"/>
      <c r="AR81" s="264">
        <f t="shared" si="168"/>
        <v>35</v>
      </c>
      <c r="AS81" s="264">
        <f>SUM(AO81-AP81+AQ81)</f>
        <v>0</v>
      </c>
      <c r="AT81" s="131"/>
      <c r="AU81" s="131"/>
      <c r="AV81" s="264">
        <f t="shared" si="169"/>
        <v>35</v>
      </c>
      <c r="AW81" s="264">
        <f>SUM(AS81-AT81+AU81)</f>
        <v>0</v>
      </c>
      <c r="AX81" s="131"/>
      <c r="AY81" s="131"/>
      <c r="AZ81" s="264">
        <f t="shared" si="170"/>
        <v>35</v>
      </c>
      <c r="BA81" s="264">
        <f>SUM(AW81-AX81+AY81)</f>
        <v>0</v>
      </c>
      <c r="BB81" s="131"/>
      <c r="BC81" s="131"/>
      <c r="BD81" s="264">
        <f t="shared" si="138"/>
        <v>35</v>
      </c>
      <c r="BE81" s="264">
        <f>SUM(BA81-BB81+BC81)</f>
        <v>0</v>
      </c>
      <c r="BF81" s="131"/>
      <c r="BG81" s="131"/>
      <c r="BH81" s="264">
        <f t="shared" si="139"/>
        <v>35</v>
      </c>
      <c r="BI81" s="264">
        <f>SUM(BE81-BF81+BG81)</f>
        <v>0</v>
      </c>
      <c r="BJ81" s="131"/>
      <c r="BK81" s="131"/>
      <c r="BL81" s="264">
        <f t="shared" si="140"/>
        <v>35</v>
      </c>
      <c r="BM81" s="264">
        <f>SUM(BI81-BJ81+BK81)</f>
        <v>0</v>
      </c>
      <c r="BN81" s="226">
        <f t="shared" si="161"/>
        <v>35</v>
      </c>
      <c r="BO81" s="226">
        <f t="shared" si="162"/>
        <v>0</v>
      </c>
    </row>
    <row r="82" spans="1:67" ht="20.100000000000001" customHeight="1" x14ac:dyDescent="0.55000000000000004">
      <c r="A82" s="235">
        <v>75</v>
      </c>
      <c r="B82" s="238" t="s">
        <v>246</v>
      </c>
      <c r="C82" s="237"/>
      <c r="D82" s="131"/>
      <c r="E82" s="131"/>
      <c r="F82" s="68"/>
      <c r="G82" s="68"/>
      <c r="H82" s="264">
        <f t="shared" si="171"/>
        <v>0</v>
      </c>
      <c r="I82" s="264">
        <v>0</v>
      </c>
      <c r="J82" s="68"/>
      <c r="K82" s="68"/>
      <c r="L82" s="264">
        <f t="shared" si="16"/>
        <v>0</v>
      </c>
      <c r="M82" s="264">
        <v>0</v>
      </c>
      <c r="N82" s="68"/>
      <c r="O82" s="68"/>
      <c r="P82" s="264">
        <f t="shared" si="163"/>
        <v>0</v>
      </c>
      <c r="Q82" s="264">
        <v>0</v>
      </c>
      <c r="R82" s="68">
        <v>200</v>
      </c>
      <c r="S82" s="68"/>
      <c r="T82" s="264">
        <f t="shared" si="160"/>
        <v>200</v>
      </c>
      <c r="U82" s="264">
        <v>0</v>
      </c>
      <c r="V82" s="68"/>
      <c r="W82" s="68"/>
      <c r="X82" s="264">
        <f t="shared" si="172"/>
        <v>200</v>
      </c>
      <c r="Y82" s="264">
        <v>0</v>
      </c>
      <c r="Z82" s="68"/>
      <c r="AA82" s="68"/>
      <c r="AB82" s="264">
        <f t="shared" si="173"/>
        <v>200</v>
      </c>
      <c r="AC82" s="264">
        <v>0</v>
      </c>
      <c r="AD82" s="68"/>
      <c r="AE82" s="68"/>
      <c r="AF82" s="264">
        <f t="shared" si="165"/>
        <v>200</v>
      </c>
      <c r="AG82" s="264">
        <v>0</v>
      </c>
      <c r="AH82" s="68"/>
      <c r="AI82" s="68"/>
      <c r="AJ82" s="264">
        <f t="shared" si="166"/>
        <v>200</v>
      </c>
      <c r="AK82" s="264">
        <v>0</v>
      </c>
      <c r="AL82" s="131"/>
      <c r="AM82" s="131"/>
      <c r="AN82" s="264">
        <f t="shared" si="167"/>
        <v>200</v>
      </c>
      <c r="AO82" s="264">
        <v>0</v>
      </c>
      <c r="AP82" s="131"/>
      <c r="AQ82" s="131"/>
      <c r="AR82" s="264">
        <f t="shared" si="168"/>
        <v>200</v>
      </c>
      <c r="AS82" s="264">
        <v>0</v>
      </c>
      <c r="AT82" s="131"/>
      <c r="AU82" s="131"/>
      <c r="AV82" s="264">
        <f t="shared" si="169"/>
        <v>200</v>
      </c>
      <c r="AW82" s="264">
        <v>0</v>
      </c>
      <c r="AX82" s="131"/>
      <c r="AY82" s="131"/>
      <c r="AZ82" s="264">
        <f t="shared" si="170"/>
        <v>200</v>
      </c>
      <c r="BA82" s="264">
        <v>0</v>
      </c>
      <c r="BB82" s="131"/>
      <c r="BC82" s="131"/>
      <c r="BD82" s="264">
        <f t="shared" si="138"/>
        <v>200</v>
      </c>
      <c r="BE82" s="264">
        <v>0</v>
      </c>
      <c r="BF82" s="131"/>
      <c r="BG82" s="131"/>
      <c r="BH82" s="264">
        <f t="shared" si="139"/>
        <v>200</v>
      </c>
      <c r="BI82" s="264">
        <v>0</v>
      </c>
      <c r="BJ82" s="131"/>
      <c r="BK82" s="131"/>
      <c r="BL82" s="264">
        <f t="shared" si="140"/>
        <v>200</v>
      </c>
      <c r="BM82" s="264">
        <v>0</v>
      </c>
      <c r="BN82" s="226">
        <f t="shared" si="161"/>
        <v>200</v>
      </c>
      <c r="BO82" s="226">
        <f t="shared" si="162"/>
        <v>0</v>
      </c>
    </row>
    <row r="83" spans="1:67" ht="20.100000000000001" customHeight="1" x14ac:dyDescent="0.55000000000000004">
      <c r="A83" s="235">
        <v>76</v>
      </c>
      <c r="B83" s="238" t="s">
        <v>85</v>
      </c>
      <c r="C83" s="237"/>
      <c r="D83" s="131"/>
      <c r="E83" s="131"/>
      <c r="F83" s="68"/>
      <c r="G83" s="68"/>
      <c r="H83" s="264"/>
      <c r="I83" s="264"/>
      <c r="J83" s="68"/>
      <c r="K83" s="68"/>
      <c r="L83" s="264"/>
      <c r="M83" s="264"/>
      <c r="N83" s="68"/>
      <c r="O83" s="68"/>
      <c r="P83" s="264"/>
      <c r="Q83" s="264"/>
      <c r="R83" s="68">
        <v>300</v>
      </c>
      <c r="S83" s="68"/>
      <c r="T83" s="264">
        <f t="shared" si="160"/>
        <v>300</v>
      </c>
      <c r="U83" s="264"/>
      <c r="V83" s="68"/>
      <c r="W83" s="68"/>
      <c r="X83" s="264">
        <f t="shared" si="172"/>
        <v>300</v>
      </c>
      <c r="Y83" s="264"/>
      <c r="Z83" s="68"/>
      <c r="AA83" s="68"/>
      <c r="AB83" s="264">
        <f t="shared" si="173"/>
        <v>300</v>
      </c>
      <c r="AC83" s="264"/>
      <c r="AD83" s="68"/>
      <c r="AE83" s="68"/>
      <c r="AF83" s="264">
        <f t="shared" si="165"/>
        <v>300</v>
      </c>
      <c r="AG83" s="264"/>
      <c r="AH83" s="68"/>
      <c r="AI83" s="68"/>
      <c r="AJ83" s="264">
        <f t="shared" si="166"/>
        <v>300</v>
      </c>
      <c r="AK83" s="264"/>
      <c r="AL83" s="131"/>
      <c r="AM83" s="131"/>
      <c r="AN83" s="264">
        <f t="shared" si="167"/>
        <v>300</v>
      </c>
      <c r="AO83" s="264"/>
      <c r="AP83" s="131"/>
      <c r="AQ83" s="131"/>
      <c r="AR83" s="264">
        <f t="shared" si="168"/>
        <v>300</v>
      </c>
      <c r="AS83" s="264"/>
      <c r="AT83" s="131"/>
      <c r="AU83" s="131"/>
      <c r="AV83" s="264">
        <f t="shared" si="169"/>
        <v>300</v>
      </c>
      <c r="AW83" s="264"/>
      <c r="AX83" s="131"/>
      <c r="AY83" s="131"/>
      <c r="AZ83" s="264">
        <f t="shared" si="170"/>
        <v>300</v>
      </c>
      <c r="BA83" s="264"/>
      <c r="BB83" s="131"/>
      <c r="BC83" s="131"/>
      <c r="BD83" s="264">
        <f t="shared" si="138"/>
        <v>300</v>
      </c>
      <c r="BE83" s="264"/>
      <c r="BF83" s="131"/>
      <c r="BG83" s="131"/>
      <c r="BH83" s="264">
        <f t="shared" si="139"/>
        <v>300</v>
      </c>
      <c r="BI83" s="264"/>
      <c r="BJ83" s="131"/>
      <c r="BK83" s="131"/>
      <c r="BL83" s="264">
        <f t="shared" si="140"/>
        <v>300</v>
      </c>
      <c r="BM83" s="264"/>
      <c r="BN83" s="226">
        <f t="shared" si="161"/>
        <v>300</v>
      </c>
      <c r="BO83" s="226">
        <f t="shared" si="162"/>
        <v>0</v>
      </c>
    </row>
    <row r="84" spans="1:67" ht="20.100000000000001" customHeight="1" x14ac:dyDescent="0.55000000000000004">
      <c r="A84" s="235">
        <v>77</v>
      </c>
      <c r="B84" s="238" t="s">
        <v>285</v>
      </c>
      <c r="C84" s="237"/>
      <c r="D84" s="131"/>
      <c r="E84" s="131"/>
      <c r="F84" s="68"/>
      <c r="G84" s="68"/>
      <c r="H84" s="264">
        <f t="shared" si="171"/>
        <v>0</v>
      </c>
      <c r="I84" s="264">
        <v>0</v>
      </c>
      <c r="J84" s="68"/>
      <c r="K84" s="68"/>
      <c r="L84" s="264">
        <f t="shared" si="16"/>
        <v>0</v>
      </c>
      <c r="M84" s="264">
        <v>0</v>
      </c>
      <c r="N84" s="68"/>
      <c r="O84" s="68"/>
      <c r="P84" s="264">
        <f t="shared" si="163"/>
        <v>0</v>
      </c>
      <c r="Q84" s="264">
        <v>0</v>
      </c>
      <c r="R84" s="68"/>
      <c r="S84" s="68"/>
      <c r="T84" s="264">
        <f t="shared" si="160"/>
        <v>0</v>
      </c>
      <c r="U84" s="264">
        <v>0</v>
      </c>
      <c r="V84" s="68">
        <v>163.47</v>
      </c>
      <c r="W84" s="68"/>
      <c r="X84" s="264">
        <f t="shared" si="172"/>
        <v>163.47</v>
      </c>
      <c r="Y84" s="264">
        <v>0</v>
      </c>
      <c r="Z84" s="68">
        <v>28.65</v>
      </c>
      <c r="AA84" s="68"/>
      <c r="AB84" s="264">
        <f t="shared" si="173"/>
        <v>192.12</v>
      </c>
      <c r="AC84" s="264">
        <v>0</v>
      </c>
      <c r="AD84" s="68">
        <v>23.77</v>
      </c>
      <c r="AE84" s="68"/>
      <c r="AF84" s="264">
        <f t="shared" si="165"/>
        <v>215.89000000000001</v>
      </c>
      <c r="AG84" s="264">
        <v>0</v>
      </c>
      <c r="AH84" s="68">
        <v>1451.51</v>
      </c>
      <c r="AI84" s="68"/>
      <c r="AJ84" s="264">
        <f t="shared" si="166"/>
        <v>1667.4</v>
      </c>
      <c r="AK84" s="264">
        <v>0</v>
      </c>
      <c r="AL84" s="131">
        <f>6146.05+10474.07+1477.81</f>
        <v>18097.93</v>
      </c>
      <c r="AM84" s="131"/>
      <c r="AN84" s="264">
        <f t="shared" si="167"/>
        <v>19765.330000000002</v>
      </c>
      <c r="AO84" s="264">
        <v>0</v>
      </c>
      <c r="AP84" s="131">
        <f>3713.01+316.27</f>
        <v>4029.28</v>
      </c>
      <c r="AQ84" s="131"/>
      <c r="AR84" s="264">
        <f t="shared" si="168"/>
        <v>23794.61</v>
      </c>
      <c r="AS84" s="264">
        <v>0</v>
      </c>
      <c r="AT84" s="131"/>
      <c r="AU84" s="131"/>
      <c r="AV84" s="264">
        <f t="shared" si="169"/>
        <v>23794.61</v>
      </c>
      <c r="AW84" s="264">
        <v>0</v>
      </c>
      <c r="AX84" s="131">
        <f>AY31+AY57</f>
        <v>55320.52</v>
      </c>
      <c r="AY84" s="131"/>
      <c r="AZ84" s="264">
        <f t="shared" si="170"/>
        <v>79115.13</v>
      </c>
      <c r="BA84" s="264">
        <v>0</v>
      </c>
      <c r="BB84" s="131"/>
      <c r="BC84" s="131"/>
      <c r="BD84" s="264">
        <f t="shared" si="138"/>
        <v>79115.13</v>
      </c>
      <c r="BE84" s="264">
        <v>0</v>
      </c>
      <c r="BF84" s="131"/>
      <c r="BG84" s="131"/>
      <c r="BH84" s="264">
        <f t="shared" si="139"/>
        <v>79115.13</v>
      </c>
      <c r="BI84" s="264">
        <v>0</v>
      </c>
      <c r="BJ84" s="131"/>
      <c r="BK84" s="131"/>
      <c r="BL84" s="264">
        <f t="shared" si="140"/>
        <v>79115.13</v>
      </c>
      <c r="BM84" s="264">
        <v>0</v>
      </c>
      <c r="BN84" s="226">
        <f t="shared" si="161"/>
        <v>79115.13</v>
      </c>
      <c r="BO84" s="226">
        <f t="shared" si="162"/>
        <v>0</v>
      </c>
    </row>
    <row r="85" spans="1:67" ht="20.100000000000001" customHeight="1" x14ac:dyDescent="0.55000000000000004">
      <c r="A85" s="235">
        <v>78</v>
      </c>
      <c r="B85" s="238" t="s">
        <v>274</v>
      </c>
      <c r="C85" s="237"/>
      <c r="D85" s="131"/>
      <c r="E85" s="131"/>
      <c r="F85" s="68"/>
      <c r="G85" s="68"/>
      <c r="H85" s="264">
        <f t="shared" si="171"/>
        <v>0</v>
      </c>
      <c r="I85" s="264">
        <v>0</v>
      </c>
      <c r="J85" s="68"/>
      <c r="K85" s="68"/>
      <c r="L85" s="264">
        <f t="shared" si="16"/>
        <v>0</v>
      </c>
      <c r="M85" s="264">
        <v>0</v>
      </c>
      <c r="N85" s="68"/>
      <c r="O85" s="68"/>
      <c r="P85" s="264">
        <f t="shared" si="163"/>
        <v>0</v>
      </c>
      <c r="Q85" s="264">
        <v>0</v>
      </c>
      <c r="R85" s="68"/>
      <c r="S85" s="68"/>
      <c r="T85" s="264">
        <f t="shared" si="160"/>
        <v>0</v>
      </c>
      <c r="U85" s="264">
        <v>0</v>
      </c>
      <c r="V85" s="68"/>
      <c r="W85" s="68"/>
      <c r="X85" s="264">
        <f t="shared" si="172"/>
        <v>0</v>
      </c>
      <c r="Y85" s="264">
        <v>0</v>
      </c>
      <c r="Z85" s="68"/>
      <c r="AA85" s="68"/>
      <c r="AB85" s="264">
        <f t="shared" si="173"/>
        <v>0</v>
      </c>
      <c r="AC85" s="264">
        <v>0</v>
      </c>
      <c r="AD85" s="68"/>
      <c r="AE85" s="68"/>
      <c r="AF85" s="264">
        <f t="shared" si="165"/>
        <v>0</v>
      </c>
      <c r="AG85" s="264">
        <v>0</v>
      </c>
      <c r="AH85" s="68"/>
      <c r="AI85" s="68"/>
      <c r="AJ85" s="264">
        <f t="shared" si="166"/>
        <v>0</v>
      </c>
      <c r="AK85" s="264">
        <v>0</v>
      </c>
      <c r="AL85" s="131">
        <f>21303.49</f>
        <v>21303.49</v>
      </c>
      <c r="AM85" s="131"/>
      <c r="AN85" s="264">
        <f t="shared" si="167"/>
        <v>21303.49</v>
      </c>
      <c r="AO85" s="264">
        <v>0</v>
      </c>
      <c r="AP85" s="131"/>
      <c r="AQ85" s="131"/>
      <c r="AR85" s="264">
        <f t="shared" si="168"/>
        <v>21303.49</v>
      </c>
      <c r="AS85" s="264">
        <v>0</v>
      </c>
      <c r="AT85" s="131"/>
      <c r="AU85" s="131"/>
      <c r="AV85" s="264">
        <f t="shared" si="169"/>
        <v>21303.49</v>
      </c>
      <c r="AW85" s="264">
        <v>0</v>
      </c>
      <c r="AX85" s="131">
        <v>22575.81</v>
      </c>
      <c r="AY85" s="131"/>
      <c r="AZ85" s="264">
        <f t="shared" si="170"/>
        <v>43879.3</v>
      </c>
      <c r="BA85" s="264">
        <v>0</v>
      </c>
      <c r="BB85" s="131"/>
      <c r="BC85" s="131"/>
      <c r="BD85" s="264">
        <f t="shared" si="138"/>
        <v>43879.3</v>
      </c>
      <c r="BE85" s="264">
        <v>0</v>
      </c>
      <c r="BF85" s="131"/>
      <c r="BG85" s="131"/>
      <c r="BH85" s="264">
        <f t="shared" si="139"/>
        <v>43879.3</v>
      </c>
      <c r="BI85" s="264">
        <v>0</v>
      </c>
      <c r="BJ85" s="131"/>
      <c r="BK85" s="131"/>
      <c r="BL85" s="264">
        <f t="shared" si="140"/>
        <v>43879.3</v>
      </c>
      <c r="BM85" s="264">
        <v>0</v>
      </c>
      <c r="BN85" s="226">
        <f t="shared" si="161"/>
        <v>43879.3</v>
      </c>
      <c r="BO85" s="226">
        <f t="shared" si="162"/>
        <v>0</v>
      </c>
    </row>
    <row r="86" spans="1:67" ht="20.100000000000001" customHeight="1" x14ac:dyDescent="0.55000000000000004">
      <c r="A86" s="235">
        <v>79</v>
      </c>
      <c r="B86" s="238" t="s">
        <v>287</v>
      </c>
      <c r="C86" s="237"/>
      <c r="D86" s="131"/>
      <c r="E86" s="131"/>
      <c r="F86" s="68"/>
      <c r="G86" s="68"/>
      <c r="H86" s="264"/>
      <c r="I86" s="264"/>
      <c r="J86" s="68"/>
      <c r="K86" s="68"/>
      <c r="L86" s="264"/>
      <c r="M86" s="264"/>
      <c r="N86" s="68"/>
      <c r="O86" s="68"/>
      <c r="P86" s="264"/>
      <c r="Q86" s="264"/>
      <c r="R86" s="68"/>
      <c r="S86" s="68"/>
      <c r="T86" s="264"/>
      <c r="U86" s="264"/>
      <c r="V86" s="68"/>
      <c r="W86" s="68"/>
      <c r="X86" s="264"/>
      <c r="Y86" s="264"/>
      <c r="Z86" s="68"/>
      <c r="AA86" s="68"/>
      <c r="AB86" s="264"/>
      <c r="AC86" s="264"/>
      <c r="AD86" s="68"/>
      <c r="AE86" s="68"/>
      <c r="AF86" s="264"/>
      <c r="AG86" s="264"/>
      <c r="AH86" s="68"/>
      <c r="AI86" s="68"/>
      <c r="AJ86" s="264"/>
      <c r="AK86" s="264"/>
      <c r="AL86" s="131"/>
      <c r="AM86" s="131"/>
      <c r="AN86" s="264"/>
      <c r="AO86" s="264"/>
      <c r="AP86" s="131"/>
      <c r="AQ86" s="131"/>
      <c r="AR86" s="264"/>
      <c r="AS86" s="264"/>
      <c r="AT86" s="131"/>
      <c r="AU86" s="131"/>
      <c r="AV86" s="264"/>
      <c r="AW86" s="264"/>
      <c r="AX86" s="131">
        <v>4900</v>
      </c>
      <c r="AY86" s="131"/>
      <c r="AZ86" s="264">
        <f t="shared" si="170"/>
        <v>4900</v>
      </c>
      <c r="BA86" s="264"/>
      <c r="BB86" s="131"/>
      <c r="BC86" s="131"/>
      <c r="BD86" s="264">
        <f t="shared" si="138"/>
        <v>4900</v>
      </c>
      <c r="BE86" s="264"/>
      <c r="BF86" s="131"/>
      <c r="BG86" s="131"/>
      <c r="BH86" s="264">
        <f t="shared" si="139"/>
        <v>4900</v>
      </c>
      <c r="BI86" s="264"/>
      <c r="BJ86" s="131"/>
      <c r="BK86" s="131"/>
      <c r="BL86" s="264">
        <f t="shared" si="140"/>
        <v>4900</v>
      </c>
      <c r="BM86" s="264"/>
      <c r="BN86" s="226">
        <f t="shared" ref="BN86:BN97" si="174">+F86+J86+N86+R86+V86+Z86+AD86+AH86+AL86+AP86+AT86+AX86</f>
        <v>4900</v>
      </c>
      <c r="BO86" s="226"/>
    </row>
    <row r="87" spans="1:67" ht="20.100000000000001" customHeight="1" x14ac:dyDescent="0.55000000000000004">
      <c r="A87" s="235">
        <v>80</v>
      </c>
      <c r="B87" s="239" t="s">
        <v>275</v>
      </c>
      <c r="C87" s="237">
        <v>133</v>
      </c>
      <c r="D87" s="131"/>
      <c r="E87" s="131"/>
      <c r="F87" s="68"/>
      <c r="G87" s="68"/>
      <c r="H87" s="264">
        <f t="shared" si="171"/>
        <v>0</v>
      </c>
      <c r="I87" s="264">
        <v>0</v>
      </c>
      <c r="J87" s="68"/>
      <c r="K87" s="68"/>
      <c r="L87" s="264">
        <f t="shared" si="16"/>
        <v>0</v>
      </c>
      <c r="M87" s="264">
        <v>0</v>
      </c>
      <c r="N87" s="68"/>
      <c r="O87" s="68"/>
      <c r="P87" s="264">
        <f t="shared" si="163"/>
        <v>0</v>
      </c>
      <c r="Q87" s="264">
        <v>0</v>
      </c>
      <c r="R87" s="68"/>
      <c r="S87" s="68"/>
      <c r="T87" s="264">
        <f t="shared" si="160"/>
        <v>0</v>
      </c>
      <c r="U87" s="264">
        <v>0</v>
      </c>
      <c r="V87" s="68"/>
      <c r="W87" s="68"/>
      <c r="X87" s="264">
        <f t="shared" si="172"/>
        <v>0</v>
      </c>
      <c r="Y87" s="264">
        <v>0</v>
      </c>
      <c r="Z87" s="68"/>
      <c r="AA87" s="68"/>
      <c r="AB87" s="264">
        <f t="shared" si="173"/>
        <v>0</v>
      </c>
      <c r="AC87" s="264">
        <v>0</v>
      </c>
      <c r="AD87" s="68"/>
      <c r="AE87" s="68"/>
      <c r="AF87" s="264">
        <f t="shared" si="165"/>
        <v>0</v>
      </c>
      <c r="AG87" s="264">
        <v>0</v>
      </c>
      <c r="AH87" s="68"/>
      <c r="AI87" s="68"/>
      <c r="AJ87" s="264">
        <f t="shared" si="166"/>
        <v>0</v>
      </c>
      <c r="AK87" s="264">
        <v>0</v>
      </c>
      <c r="AL87" s="131"/>
      <c r="AM87" s="131"/>
      <c r="AN87" s="264">
        <f t="shared" si="167"/>
        <v>0</v>
      </c>
      <c r="AO87" s="264">
        <v>0</v>
      </c>
      <c r="AP87" s="131"/>
      <c r="AQ87" s="131"/>
      <c r="AR87" s="264">
        <f t="shared" si="168"/>
        <v>0</v>
      </c>
      <c r="AS87" s="264">
        <v>0</v>
      </c>
      <c r="AT87" s="131"/>
      <c r="AU87" s="131"/>
      <c r="AV87" s="264">
        <f t="shared" si="169"/>
        <v>0</v>
      </c>
      <c r="AW87" s="264">
        <v>0</v>
      </c>
      <c r="AX87" s="131"/>
      <c r="AY87" s="131"/>
      <c r="AZ87" s="264">
        <f t="shared" si="170"/>
        <v>0</v>
      </c>
      <c r="BA87" s="264">
        <v>0</v>
      </c>
      <c r="BB87" s="131"/>
      <c r="BC87" s="131"/>
      <c r="BD87" s="264">
        <f t="shared" si="138"/>
        <v>0</v>
      </c>
      <c r="BE87" s="264">
        <v>0</v>
      </c>
      <c r="BF87" s="131"/>
      <c r="BG87" s="131"/>
      <c r="BH87" s="264">
        <f t="shared" si="139"/>
        <v>0</v>
      </c>
      <c r="BI87" s="264">
        <v>0</v>
      </c>
      <c r="BJ87" s="131"/>
      <c r="BK87" s="131"/>
      <c r="BL87" s="264">
        <f t="shared" si="140"/>
        <v>0</v>
      </c>
      <c r="BM87" s="264">
        <v>0</v>
      </c>
      <c r="BN87" s="226">
        <f t="shared" si="174"/>
        <v>0</v>
      </c>
      <c r="BO87" s="226">
        <f t="shared" ref="BO87:BO97" si="175">+G87+K87+O87+S87+W87+AA87+AE87+AI87+AM87+AQ87+AU87+AY87</f>
        <v>0</v>
      </c>
    </row>
    <row r="88" spans="1:67" ht="20.100000000000001" customHeight="1" x14ac:dyDescent="0.55000000000000004">
      <c r="A88" s="235">
        <v>81</v>
      </c>
      <c r="B88" s="239" t="s">
        <v>276</v>
      </c>
      <c r="C88" s="237">
        <v>134</v>
      </c>
      <c r="D88" s="131"/>
      <c r="E88" s="131"/>
      <c r="F88" s="68"/>
      <c r="G88" s="68"/>
      <c r="H88" s="264">
        <f t="shared" si="171"/>
        <v>0</v>
      </c>
      <c r="I88" s="264">
        <v>0</v>
      </c>
      <c r="J88" s="68"/>
      <c r="K88" s="68"/>
      <c r="L88" s="264">
        <f t="shared" si="16"/>
        <v>0</v>
      </c>
      <c r="M88" s="264">
        <f>SUM(I88+J88-K88)</f>
        <v>0</v>
      </c>
      <c r="N88" s="68"/>
      <c r="O88" s="68"/>
      <c r="P88" s="264">
        <f t="shared" si="163"/>
        <v>0</v>
      </c>
      <c r="Q88" s="264">
        <f>SUM(M88+N88-O88)</f>
        <v>0</v>
      </c>
      <c r="R88" s="68"/>
      <c r="S88" s="68"/>
      <c r="T88" s="264">
        <f t="shared" si="160"/>
        <v>0</v>
      </c>
      <c r="U88" s="264">
        <f>SUM(Q88+R88-S88)</f>
        <v>0</v>
      </c>
      <c r="V88" s="68"/>
      <c r="W88" s="68"/>
      <c r="X88" s="264">
        <f t="shared" si="172"/>
        <v>0</v>
      </c>
      <c r="Y88" s="264">
        <f>SUM(U88+V88-W88)</f>
        <v>0</v>
      </c>
      <c r="Z88" s="68"/>
      <c r="AA88" s="68"/>
      <c r="AB88" s="264">
        <f t="shared" si="173"/>
        <v>0</v>
      </c>
      <c r="AC88" s="264">
        <f>SUM(Y88+Z88-AA88)</f>
        <v>0</v>
      </c>
      <c r="AD88" s="68"/>
      <c r="AE88" s="68"/>
      <c r="AF88" s="264">
        <f t="shared" si="165"/>
        <v>0</v>
      </c>
      <c r="AG88" s="264">
        <f>SUM(AC88+AD88-AE88)</f>
        <v>0</v>
      </c>
      <c r="AH88" s="68"/>
      <c r="AI88" s="68"/>
      <c r="AJ88" s="264">
        <f t="shared" si="166"/>
        <v>0</v>
      </c>
      <c r="AK88" s="264">
        <f>SUM(AG88+AH88-AI88)</f>
        <v>0</v>
      </c>
      <c r="AL88" s="131"/>
      <c r="AM88" s="131"/>
      <c r="AN88" s="264">
        <f t="shared" si="167"/>
        <v>0</v>
      </c>
      <c r="AO88" s="264">
        <f>SUM(AK88+AL88-AM88)</f>
        <v>0</v>
      </c>
      <c r="AP88" s="131"/>
      <c r="AQ88" s="131"/>
      <c r="AR88" s="264">
        <f t="shared" si="168"/>
        <v>0</v>
      </c>
      <c r="AS88" s="264">
        <f>SUM(AO88+AP88-AQ88)</f>
        <v>0</v>
      </c>
      <c r="AT88" s="131"/>
      <c r="AU88" s="131"/>
      <c r="AV88" s="264">
        <f t="shared" si="169"/>
        <v>0</v>
      </c>
      <c r="AW88" s="264">
        <f>SUM(AS88+AT88-AU88)</f>
        <v>0</v>
      </c>
      <c r="AX88" s="131"/>
      <c r="AY88" s="131"/>
      <c r="AZ88" s="264">
        <f t="shared" si="170"/>
        <v>0</v>
      </c>
      <c r="BA88" s="264">
        <f>SUM(AW88+AX88-AY88)</f>
        <v>0</v>
      </c>
      <c r="BB88" s="131"/>
      <c r="BC88" s="131"/>
      <c r="BD88" s="264">
        <f t="shared" si="138"/>
        <v>0</v>
      </c>
      <c r="BE88" s="264">
        <f>SUM(BA88+BB88-BC88)</f>
        <v>0</v>
      </c>
      <c r="BF88" s="131"/>
      <c r="BG88" s="131"/>
      <c r="BH88" s="264">
        <f t="shared" si="139"/>
        <v>0</v>
      </c>
      <c r="BI88" s="264">
        <f>SUM(BE88+BF88-BG88)</f>
        <v>0</v>
      </c>
      <c r="BJ88" s="131"/>
      <c r="BK88" s="131"/>
      <c r="BL88" s="264">
        <f t="shared" si="140"/>
        <v>0</v>
      </c>
      <c r="BM88" s="264">
        <f>SUM(BI88+BJ88-BK88)</f>
        <v>0</v>
      </c>
      <c r="BN88" s="226">
        <f t="shared" si="174"/>
        <v>0</v>
      </c>
      <c r="BO88" s="226">
        <f t="shared" si="175"/>
        <v>0</v>
      </c>
    </row>
    <row r="89" spans="1:67" ht="20.100000000000001" customHeight="1" x14ac:dyDescent="0.55000000000000004">
      <c r="A89" s="235">
        <v>82</v>
      </c>
      <c r="B89" s="236" t="s">
        <v>277</v>
      </c>
      <c r="C89" s="237">
        <v>135</v>
      </c>
      <c r="D89" s="131"/>
      <c r="E89" s="131"/>
      <c r="F89" s="68"/>
      <c r="G89" s="68"/>
      <c r="H89" s="264">
        <f t="shared" si="171"/>
        <v>0</v>
      </c>
      <c r="I89" s="264">
        <v>0</v>
      </c>
      <c r="J89" s="68"/>
      <c r="K89" s="68"/>
      <c r="L89" s="264">
        <f t="shared" si="16"/>
        <v>0</v>
      </c>
      <c r="M89" s="264">
        <v>0</v>
      </c>
      <c r="N89" s="68"/>
      <c r="O89" s="68"/>
      <c r="P89" s="264">
        <f t="shared" si="163"/>
        <v>0</v>
      </c>
      <c r="Q89" s="264">
        <v>0</v>
      </c>
      <c r="R89" s="68"/>
      <c r="S89" s="68"/>
      <c r="T89" s="264">
        <f t="shared" si="160"/>
        <v>0</v>
      </c>
      <c r="U89" s="264">
        <v>0</v>
      </c>
      <c r="V89" s="68"/>
      <c r="W89" s="68"/>
      <c r="X89" s="264">
        <f t="shared" si="172"/>
        <v>0</v>
      </c>
      <c r="Y89" s="264">
        <v>0</v>
      </c>
      <c r="Z89" s="68"/>
      <c r="AA89" s="68"/>
      <c r="AB89" s="264">
        <f t="shared" si="173"/>
        <v>0</v>
      </c>
      <c r="AC89" s="264">
        <f>SUM(Y89+Z89-AA89)</f>
        <v>0</v>
      </c>
      <c r="AD89" s="68"/>
      <c r="AE89" s="68"/>
      <c r="AF89" s="264">
        <f t="shared" si="165"/>
        <v>0</v>
      </c>
      <c r="AG89" s="264">
        <f>SUM(AC89+AD89-AE89)</f>
        <v>0</v>
      </c>
      <c r="AH89" s="68"/>
      <c r="AI89" s="68"/>
      <c r="AJ89" s="264">
        <f t="shared" si="166"/>
        <v>0</v>
      </c>
      <c r="AK89" s="264">
        <f>SUM(AG89+AH89-AI89)</f>
        <v>0</v>
      </c>
      <c r="AL89" s="131"/>
      <c r="AM89" s="131"/>
      <c r="AN89" s="264">
        <f t="shared" si="167"/>
        <v>0</v>
      </c>
      <c r="AO89" s="264">
        <f>SUM(AK89+AL89-AM89)</f>
        <v>0</v>
      </c>
      <c r="AP89" s="131"/>
      <c r="AQ89" s="131"/>
      <c r="AR89" s="264">
        <f t="shared" si="168"/>
        <v>0</v>
      </c>
      <c r="AS89" s="264">
        <f>SUM(AO89+AP89-AQ89)</f>
        <v>0</v>
      </c>
      <c r="AT89" s="131"/>
      <c r="AU89" s="131"/>
      <c r="AV89" s="264">
        <f t="shared" si="169"/>
        <v>0</v>
      </c>
      <c r="AW89" s="264">
        <f>SUM(AS89+AT89-AU89)</f>
        <v>0</v>
      </c>
      <c r="AX89" s="131"/>
      <c r="AY89" s="131"/>
      <c r="AZ89" s="264">
        <f t="shared" si="170"/>
        <v>0</v>
      </c>
      <c r="BA89" s="264">
        <f>SUM(AW89+AX89-AY89)</f>
        <v>0</v>
      </c>
      <c r="BB89" s="131"/>
      <c r="BC89" s="131"/>
      <c r="BD89" s="264">
        <f t="shared" si="138"/>
        <v>0</v>
      </c>
      <c r="BE89" s="264">
        <f>SUM(BA89+BB89-BC89)</f>
        <v>0</v>
      </c>
      <c r="BF89" s="131"/>
      <c r="BG89" s="131"/>
      <c r="BH89" s="264">
        <f t="shared" si="139"/>
        <v>0</v>
      </c>
      <c r="BI89" s="264">
        <f>SUM(BE89+BF89-BG89)</f>
        <v>0</v>
      </c>
      <c r="BJ89" s="131"/>
      <c r="BK89" s="131"/>
      <c r="BL89" s="264">
        <f t="shared" si="140"/>
        <v>0</v>
      </c>
      <c r="BM89" s="264">
        <f>SUM(BI89+BJ89-BK89)</f>
        <v>0</v>
      </c>
      <c r="BN89" s="226">
        <f t="shared" si="174"/>
        <v>0</v>
      </c>
      <c r="BO89" s="226">
        <f t="shared" si="175"/>
        <v>0</v>
      </c>
    </row>
    <row r="90" spans="1:67" ht="20.100000000000001" customHeight="1" x14ac:dyDescent="0.55000000000000004">
      <c r="A90" s="235">
        <v>83</v>
      </c>
      <c r="B90" s="238" t="s">
        <v>278</v>
      </c>
      <c r="C90" s="237">
        <v>136</v>
      </c>
      <c r="D90" s="131"/>
      <c r="E90" s="131"/>
      <c r="F90" s="68"/>
      <c r="G90" s="68"/>
      <c r="H90" s="264">
        <v>0</v>
      </c>
      <c r="I90" s="264">
        <f>+E90-F90+G90</f>
        <v>0</v>
      </c>
      <c r="J90" s="68"/>
      <c r="K90" s="68"/>
      <c r="L90" s="265">
        <v>0</v>
      </c>
      <c r="M90" s="264">
        <f>SUM(I90-J90+K90)</f>
        <v>0</v>
      </c>
      <c r="N90" s="68"/>
      <c r="O90" s="68"/>
      <c r="P90" s="264">
        <v>0</v>
      </c>
      <c r="Q90" s="264">
        <f>+M90-N90+O90</f>
        <v>0</v>
      </c>
      <c r="R90" s="68"/>
      <c r="S90" s="68"/>
      <c r="T90" s="264">
        <v>0</v>
      </c>
      <c r="U90" s="264">
        <f>+Q90-R90+S90</f>
        <v>0</v>
      </c>
      <c r="V90" s="68"/>
      <c r="W90" s="68"/>
      <c r="X90" s="264">
        <v>0</v>
      </c>
      <c r="Y90" s="264">
        <f>+U90-V90+W90</f>
        <v>0</v>
      </c>
      <c r="Z90" s="68"/>
      <c r="AA90" s="68"/>
      <c r="AB90" s="264">
        <f t="shared" si="173"/>
        <v>0</v>
      </c>
      <c r="AC90" s="264">
        <f>+Y90-Z90+AA90</f>
        <v>0</v>
      </c>
      <c r="AD90" s="68"/>
      <c r="AE90" s="68"/>
      <c r="AF90" s="264">
        <v>0</v>
      </c>
      <c r="AG90" s="264">
        <f>+AC90-AD90+AE90</f>
        <v>0</v>
      </c>
      <c r="AH90" s="68"/>
      <c r="AI90" s="68"/>
      <c r="AJ90" s="264">
        <v>0</v>
      </c>
      <c r="AK90" s="264">
        <f>+AG90-AH90+AI90</f>
        <v>0</v>
      </c>
      <c r="AL90" s="131"/>
      <c r="AM90" s="131"/>
      <c r="AN90" s="264">
        <v>0</v>
      </c>
      <c r="AO90" s="264">
        <f>+AK90-AL90+AM90</f>
        <v>0</v>
      </c>
      <c r="AP90" s="131"/>
      <c r="AQ90" s="131"/>
      <c r="AR90" s="264">
        <v>0</v>
      </c>
      <c r="AS90" s="264">
        <f>+AO90-AP90+AQ90</f>
        <v>0</v>
      </c>
      <c r="AT90" s="131"/>
      <c r="AU90" s="131"/>
      <c r="AV90" s="264">
        <v>0</v>
      </c>
      <c r="AW90" s="264">
        <f>+AS90-AT90+AU90</f>
        <v>0</v>
      </c>
      <c r="AX90" s="131"/>
      <c r="AY90" s="131"/>
      <c r="AZ90" s="264">
        <v>0</v>
      </c>
      <c r="BA90" s="264">
        <f>+AW90-AX90+AY90</f>
        <v>0</v>
      </c>
      <c r="BB90" s="131"/>
      <c r="BC90" s="131"/>
      <c r="BD90" s="264">
        <v>0</v>
      </c>
      <c r="BE90" s="264">
        <f>+BA90-BB90+BC90</f>
        <v>0</v>
      </c>
      <c r="BF90" s="131"/>
      <c r="BG90" s="131"/>
      <c r="BH90" s="264">
        <v>0</v>
      </c>
      <c r="BI90" s="264">
        <f>+BE90-BF90+BG90</f>
        <v>0</v>
      </c>
      <c r="BJ90" s="131"/>
      <c r="BK90" s="131"/>
      <c r="BL90" s="264">
        <v>0</v>
      </c>
      <c r="BM90" s="264">
        <f>+BI90-BJ90+BK90</f>
        <v>0</v>
      </c>
      <c r="BN90" s="226">
        <f t="shared" si="174"/>
        <v>0</v>
      </c>
      <c r="BO90" s="226">
        <f t="shared" si="175"/>
        <v>0</v>
      </c>
    </row>
    <row r="91" spans="1:67" ht="20.100000000000001" customHeight="1" x14ac:dyDescent="0.55000000000000004">
      <c r="A91" s="235">
        <v>84</v>
      </c>
      <c r="B91" s="239" t="s">
        <v>279</v>
      </c>
      <c r="C91" s="237"/>
      <c r="D91" s="131"/>
      <c r="E91" s="131"/>
      <c r="F91" s="68"/>
      <c r="G91" s="68"/>
      <c r="H91" s="264">
        <f>+D91+F91-G91</f>
        <v>0</v>
      </c>
      <c r="I91" s="264">
        <v>0</v>
      </c>
      <c r="J91" s="68"/>
      <c r="K91" s="68"/>
      <c r="L91" s="264">
        <f>SUM(H91+J91-K91)</f>
        <v>0</v>
      </c>
      <c r="M91" s="264">
        <f>SUM(I91-J91+K91)</f>
        <v>0</v>
      </c>
      <c r="N91" s="68"/>
      <c r="O91" s="68"/>
      <c r="P91" s="264">
        <f t="shared" ref="P91:P96" si="176">SUM(L91+N91-O91)</f>
        <v>0</v>
      </c>
      <c r="Q91" s="264">
        <v>0</v>
      </c>
      <c r="R91" s="68"/>
      <c r="S91" s="68"/>
      <c r="T91" s="264">
        <f>SUM(P91+R91-S91)</f>
        <v>0</v>
      </c>
      <c r="U91" s="264">
        <v>0</v>
      </c>
      <c r="V91" s="68"/>
      <c r="W91" s="68"/>
      <c r="X91" s="264">
        <f t="shared" ref="X91:X96" si="177">SUM(T91+V91-W91)</f>
        <v>0</v>
      </c>
      <c r="Y91" s="264">
        <f>SUM(U91-V91+W91)</f>
        <v>0</v>
      </c>
      <c r="Z91" s="68"/>
      <c r="AA91" s="68"/>
      <c r="AB91" s="264">
        <f t="shared" si="173"/>
        <v>0</v>
      </c>
      <c r="AC91" s="264">
        <f>SUM(Y91-Z91+AA91)</f>
        <v>0</v>
      </c>
      <c r="AD91" s="68"/>
      <c r="AE91" s="68"/>
      <c r="AF91" s="264">
        <f t="shared" ref="AF91:AF96" si="178">SUM(AB91+AD91-AE91)</f>
        <v>0</v>
      </c>
      <c r="AG91" s="264">
        <f>SUM(AC91-AD91+AE91)</f>
        <v>0</v>
      </c>
      <c r="AH91" s="68"/>
      <c r="AI91" s="68"/>
      <c r="AJ91" s="264">
        <f t="shared" ref="AJ91:AJ96" si="179">SUM(AF91+AH91-AI91)</f>
        <v>0</v>
      </c>
      <c r="AK91" s="264">
        <f>SUM(AG91-AH91+AI91)</f>
        <v>0</v>
      </c>
      <c r="AL91" s="131"/>
      <c r="AM91" s="131"/>
      <c r="AN91" s="264">
        <f t="shared" ref="AN91:AN96" si="180">SUM(AJ91+AL91-AM91)</f>
        <v>0</v>
      </c>
      <c r="AO91" s="264">
        <f>SUM(AK91-AL91+AM91)</f>
        <v>0</v>
      </c>
      <c r="AP91" s="131"/>
      <c r="AQ91" s="131"/>
      <c r="AR91" s="264">
        <f t="shared" ref="AR91:AR96" si="181">SUM(AN91+AP91-AQ91)</f>
        <v>0</v>
      </c>
      <c r="AS91" s="264">
        <f>SUM(AO91-AP91+AQ91)</f>
        <v>0</v>
      </c>
      <c r="AT91" s="131"/>
      <c r="AU91" s="131"/>
      <c r="AV91" s="264">
        <f t="shared" ref="AV91:AV96" si="182">SUM(AR91+AT91-AU91)</f>
        <v>0</v>
      </c>
      <c r="AW91" s="264">
        <f>SUM(AS91-AT91+AU91)</f>
        <v>0</v>
      </c>
      <c r="AX91" s="131"/>
      <c r="AY91" s="131"/>
      <c r="AZ91" s="264">
        <f t="shared" ref="AZ91:AZ96" si="183">SUM(AV91+AX91-AY91)</f>
        <v>0</v>
      </c>
      <c r="BA91" s="264">
        <f>SUM(AW91-AX91+AY91)</f>
        <v>0</v>
      </c>
      <c r="BB91" s="131"/>
      <c r="BC91" s="131"/>
      <c r="BD91" s="264">
        <f t="shared" ref="BD91:BD96" si="184">SUM(AZ91+BB91-BC91)</f>
        <v>0</v>
      </c>
      <c r="BE91" s="264">
        <f>SUM(BA91-BB91+BC91)</f>
        <v>0</v>
      </c>
      <c r="BF91" s="131"/>
      <c r="BG91" s="131"/>
      <c r="BH91" s="264">
        <f t="shared" ref="BH91:BH96" si="185">SUM(BD91+BF91-BG91)</f>
        <v>0</v>
      </c>
      <c r="BI91" s="264">
        <f>SUM(BE91-BF91+BG91)</f>
        <v>0</v>
      </c>
      <c r="BJ91" s="131"/>
      <c r="BK91" s="131"/>
      <c r="BL91" s="264">
        <f t="shared" ref="BL91:BL96" si="186">SUM(BH91+BJ91-BK91)</f>
        <v>0</v>
      </c>
      <c r="BM91" s="264">
        <f>SUM(BI91-BJ91+BK91)</f>
        <v>0</v>
      </c>
      <c r="BN91" s="226">
        <f t="shared" si="174"/>
        <v>0</v>
      </c>
      <c r="BO91" s="226">
        <f t="shared" si="175"/>
        <v>0</v>
      </c>
    </row>
    <row r="92" spans="1:67" ht="20.100000000000001" customHeight="1" x14ac:dyDescent="0.55000000000000004">
      <c r="A92" s="235">
        <v>85</v>
      </c>
      <c r="B92" s="236" t="s">
        <v>280</v>
      </c>
      <c r="C92" s="237"/>
      <c r="D92" s="131"/>
      <c r="E92" s="131"/>
      <c r="F92" s="68"/>
      <c r="G92" s="68"/>
      <c r="H92" s="264">
        <v>0</v>
      </c>
      <c r="I92" s="264">
        <f>+E92-F92+G92</f>
        <v>0</v>
      </c>
      <c r="J92" s="68"/>
      <c r="K92" s="68"/>
      <c r="L92" s="264">
        <f t="shared" si="16"/>
        <v>0</v>
      </c>
      <c r="M92" s="264">
        <f>SUM(I92+J92-K92)</f>
        <v>0</v>
      </c>
      <c r="N92" s="68"/>
      <c r="O92" s="68"/>
      <c r="P92" s="264">
        <f t="shared" si="176"/>
        <v>0</v>
      </c>
      <c r="Q92" s="264">
        <f>SUM(M92+N92-O92)</f>
        <v>0</v>
      </c>
      <c r="R92" s="68"/>
      <c r="S92" s="68"/>
      <c r="T92" s="264">
        <f>SUM(P92+R92-S92)</f>
        <v>0</v>
      </c>
      <c r="U92" s="264">
        <f>SUM(Q92+R92-S92)</f>
        <v>0</v>
      </c>
      <c r="V92" s="68"/>
      <c r="W92" s="68"/>
      <c r="X92" s="264">
        <f t="shared" si="177"/>
        <v>0</v>
      </c>
      <c r="Y92" s="264">
        <f>SUM(U92+V92-W92)</f>
        <v>0</v>
      </c>
      <c r="Z92" s="68"/>
      <c r="AA92" s="68"/>
      <c r="AB92" s="264">
        <f t="shared" si="173"/>
        <v>0</v>
      </c>
      <c r="AC92" s="264">
        <f>SUM(Y92+Z92-AA92)</f>
        <v>0</v>
      </c>
      <c r="AD92" s="68"/>
      <c r="AE92" s="68"/>
      <c r="AF92" s="264">
        <f t="shared" si="178"/>
        <v>0</v>
      </c>
      <c r="AG92" s="264">
        <f>SUM(AC92+AD92-AE92)</f>
        <v>0</v>
      </c>
      <c r="AH92" s="68"/>
      <c r="AI92" s="68"/>
      <c r="AJ92" s="264">
        <f t="shared" si="179"/>
        <v>0</v>
      </c>
      <c r="AK92" s="264">
        <f>SUM(AG92+AH92-AI92)</f>
        <v>0</v>
      </c>
      <c r="AL92" s="131"/>
      <c r="AM92" s="131"/>
      <c r="AN92" s="264">
        <f t="shared" si="180"/>
        <v>0</v>
      </c>
      <c r="AO92" s="264">
        <f>SUM(AK92+AL92-AM92)</f>
        <v>0</v>
      </c>
      <c r="AP92" s="131"/>
      <c r="AQ92" s="131"/>
      <c r="AR92" s="264">
        <f t="shared" si="181"/>
        <v>0</v>
      </c>
      <c r="AS92" s="264">
        <f>SUM(AO92+AP92-AQ92)</f>
        <v>0</v>
      </c>
      <c r="AT92" s="131"/>
      <c r="AU92" s="131"/>
      <c r="AV92" s="264">
        <f t="shared" si="182"/>
        <v>0</v>
      </c>
      <c r="AW92" s="264">
        <f>SUM(AS92+AT92-AU92)</f>
        <v>0</v>
      </c>
      <c r="AX92" s="131"/>
      <c r="AY92" s="131"/>
      <c r="AZ92" s="264">
        <f t="shared" si="183"/>
        <v>0</v>
      </c>
      <c r="BA92" s="264">
        <f>SUM(AW92+AX92-AY92)</f>
        <v>0</v>
      </c>
      <c r="BB92" s="131"/>
      <c r="BC92" s="131"/>
      <c r="BD92" s="264">
        <f t="shared" si="184"/>
        <v>0</v>
      </c>
      <c r="BE92" s="264">
        <f>SUM(BA92+BB92-BC92)</f>
        <v>0</v>
      </c>
      <c r="BF92" s="131"/>
      <c r="BG92" s="131"/>
      <c r="BH92" s="264">
        <f t="shared" si="185"/>
        <v>0</v>
      </c>
      <c r="BI92" s="264">
        <f>SUM(BE92+BF92-BG92)</f>
        <v>0</v>
      </c>
      <c r="BJ92" s="131"/>
      <c r="BK92" s="131"/>
      <c r="BL92" s="264">
        <f t="shared" si="186"/>
        <v>0</v>
      </c>
      <c r="BM92" s="264">
        <f>SUM(BI92+BJ92-BK92)</f>
        <v>0</v>
      </c>
      <c r="BN92" s="226">
        <f t="shared" si="174"/>
        <v>0</v>
      </c>
      <c r="BO92" s="226">
        <f t="shared" si="175"/>
        <v>0</v>
      </c>
    </row>
    <row r="93" spans="1:67" ht="20.100000000000001" customHeight="1" x14ac:dyDescent="0.55000000000000004">
      <c r="A93" s="235">
        <v>86</v>
      </c>
      <c r="B93" s="239" t="s">
        <v>281</v>
      </c>
      <c r="C93" s="237">
        <v>139</v>
      </c>
      <c r="D93" s="131"/>
      <c r="E93" s="131"/>
      <c r="F93" s="68"/>
      <c r="G93" s="68"/>
      <c r="H93" s="264">
        <f>+D93+F93-G93</f>
        <v>0</v>
      </c>
      <c r="I93" s="264">
        <f>+E93-F93+G93</f>
        <v>0</v>
      </c>
      <c r="J93" s="68"/>
      <c r="K93" s="68"/>
      <c r="L93" s="264">
        <f t="shared" si="16"/>
        <v>0</v>
      </c>
      <c r="M93" s="264">
        <f>SUM(I93+K93-L93)</f>
        <v>0</v>
      </c>
      <c r="N93" s="68"/>
      <c r="O93" s="68"/>
      <c r="P93" s="264">
        <f t="shared" si="176"/>
        <v>0</v>
      </c>
      <c r="Q93" s="264">
        <f>SUM(M93+O93-P93)</f>
        <v>0</v>
      </c>
      <c r="R93" s="68"/>
      <c r="S93" s="68"/>
      <c r="T93" s="264">
        <f>SUM(P93+R93-S93)</f>
        <v>0</v>
      </c>
      <c r="U93" s="264">
        <f>SUM(Q93+S93-T93)</f>
        <v>0</v>
      </c>
      <c r="V93" s="68"/>
      <c r="W93" s="68"/>
      <c r="X93" s="264">
        <f t="shared" si="177"/>
        <v>0</v>
      </c>
      <c r="Y93" s="264">
        <f>SUM(U93+W93-X93)</f>
        <v>0</v>
      </c>
      <c r="Z93" s="68"/>
      <c r="AA93" s="68"/>
      <c r="AB93" s="264">
        <f t="shared" si="173"/>
        <v>0</v>
      </c>
      <c r="AC93" s="264">
        <f>SUM(Y93+AA93-AB93)</f>
        <v>0</v>
      </c>
      <c r="AD93" s="68"/>
      <c r="AE93" s="68"/>
      <c r="AF93" s="264">
        <f t="shared" si="178"/>
        <v>0</v>
      </c>
      <c r="AG93" s="264">
        <f>SUM(AC93+AE93-AF93)</f>
        <v>0</v>
      </c>
      <c r="AH93" s="68"/>
      <c r="AI93" s="68"/>
      <c r="AJ93" s="264">
        <f t="shared" si="179"/>
        <v>0</v>
      </c>
      <c r="AK93" s="264">
        <f>SUM(AG93+AI93-AJ93)</f>
        <v>0</v>
      </c>
      <c r="AL93" s="131"/>
      <c r="AM93" s="131"/>
      <c r="AN93" s="264">
        <f t="shared" si="180"/>
        <v>0</v>
      </c>
      <c r="AO93" s="264">
        <f>SUM(AK93+AM93-AN93)</f>
        <v>0</v>
      </c>
      <c r="AP93" s="131"/>
      <c r="AQ93" s="131"/>
      <c r="AR93" s="264">
        <f t="shared" si="181"/>
        <v>0</v>
      </c>
      <c r="AS93" s="264">
        <f>SUM(AO93+AQ93-AR93)</f>
        <v>0</v>
      </c>
      <c r="AT93" s="131"/>
      <c r="AU93" s="131"/>
      <c r="AV93" s="264">
        <f t="shared" si="182"/>
        <v>0</v>
      </c>
      <c r="AW93" s="264">
        <f>SUM(AS93+AU93-AV93)</f>
        <v>0</v>
      </c>
      <c r="AX93" s="131"/>
      <c r="AY93" s="131"/>
      <c r="AZ93" s="264">
        <f t="shared" si="183"/>
        <v>0</v>
      </c>
      <c r="BA93" s="264">
        <f>SUM(AW93+AY93-AZ93)</f>
        <v>0</v>
      </c>
      <c r="BB93" s="131"/>
      <c r="BC93" s="131"/>
      <c r="BD93" s="264">
        <f t="shared" si="184"/>
        <v>0</v>
      </c>
      <c r="BE93" s="264">
        <f>SUM(BA93+BC93-BD93)</f>
        <v>0</v>
      </c>
      <c r="BF93" s="131"/>
      <c r="BG93" s="131"/>
      <c r="BH93" s="264">
        <f t="shared" si="185"/>
        <v>0</v>
      </c>
      <c r="BI93" s="264">
        <f>SUM(BE93+BG93-BH93)</f>
        <v>0</v>
      </c>
      <c r="BJ93" s="131"/>
      <c r="BK93" s="131"/>
      <c r="BL93" s="264">
        <f t="shared" si="186"/>
        <v>0</v>
      </c>
      <c r="BM93" s="264">
        <f>SUM(BI93+BK93-BL93)</f>
        <v>0</v>
      </c>
      <c r="BN93" s="226">
        <f t="shared" si="174"/>
        <v>0</v>
      </c>
      <c r="BO93" s="226">
        <f t="shared" si="175"/>
        <v>0</v>
      </c>
    </row>
    <row r="94" spans="1:67" ht="20.100000000000001" customHeight="1" x14ac:dyDescent="0.55000000000000004">
      <c r="A94" s="235">
        <v>87</v>
      </c>
      <c r="B94" s="236" t="s">
        <v>282</v>
      </c>
      <c r="C94" s="237"/>
      <c r="D94" s="131"/>
      <c r="E94" s="131"/>
      <c r="F94" s="68"/>
      <c r="G94" s="68"/>
      <c r="H94" s="264">
        <f>+D94+F94-G94</f>
        <v>0</v>
      </c>
      <c r="I94" s="264">
        <v>0</v>
      </c>
      <c r="J94" s="68"/>
      <c r="K94" s="68"/>
      <c r="L94" s="264">
        <v>0</v>
      </c>
      <c r="M94" s="264">
        <f>SUM(I94-J94+K94)</f>
        <v>0</v>
      </c>
      <c r="N94" s="68"/>
      <c r="O94" s="68"/>
      <c r="P94" s="264">
        <f t="shared" si="176"/>
        <v>0</v>
      </c>
      <c r="Q94" s="264">
        <f>SUM(M94+N94-O94)</f>
        <v>0</v>
      </c>
      <c r="R94" s="68"/>
      <c r="S94" s="68"/>
      <c r="T94" s="264">
        <v>0</v>
      </c>
      <c r="U94" s="264">
        <f>SUM(Q94-R94+S94)</f>
        <v>0</v>
      </c>
      <c r="V94" s="68"/>
      <c r="W94" s="68"/>
      <c r="X94" s="264">
        <f t="shared" si="177"/>
        <v>0</v>
      </c>
      <c r="Y94" s="264">
        <f>SUM(U94+V94-W94)</f>
        <v>0</v>
      </c>
      <c r="Z94" s="68"/>
      <c r="AA94" s="68"/>
      <c r="AB94" s="264">
        <f t="shared" si="173"/>
        <v>0</v>
      </c>
      <c r="AC94" s="264">
        <f>SUM(Y94+Z94-AA94)</f>
        <v>0</v>
      </c>
      <c r="AD94" s="68"/>
      <c r="AE94" s="68"/>
      <c r="AF94" s="264">
        <f t="shared" si="178"/>
        <v>0</v>
      </c>
      <c r="AG94" s="264">
        <f>SUM(AC94+AD94-AE94)</f>
        <v>0</v>
      </c>
      <c r="AH94" s="68"/>
      <c r="AI94" s="68"/>
      <c r="AJ94" s="264">
        <f t="shared" si="179"/>
        <v>0</v>
      </c>
      <c r="AK94" s="264">
        <f>SUM(AG94+AH94-AI94)</f>
        <v>0</v>
      </c>
      <c r="AL94" s="131"/>
      <c r="AM94" s="131"/>
      <c r="AN94" s="264">
        <f t="shared" si="180"/>
        <v>0</v>
      </c>
      <c r="AO94" s="264">
        <f>SUM(AK94+AL94-AM94)</f>
        <v>0</v>
      </c>
      <c r="AP94" s="131"/>
      <c r="AQ94" s="131"/>
      <c r="AR94" s="264">
        <f t="shared" si="181"/>
        <v>0</v>
      </c>
      <c r="AS94" s="264">
        <f>SUM(AO94+AP94-AQ94)</f>
        <v>0</v>
      </c>
      <c r="AT94" s="131"/>
      <c r="AU94" s="131"/>
      <c r="AV94" s="264">
        <f t="shared" si="182"/>
        <v>0</v>
      </c>
      <c r="AW94" s="264">
        <f>SUM(AS94+AT94-AU94)</f>
        <v>0</v>
      </c>
      <c r="AX94" s="131"/>
      <c r="AY94" s="131"/>
      <c r="AZ94" s="264">
        <f t="shared" si="183"/>
        <v>0</v>
      </c>
      <c r="BA94" s="264">
        <f>SUM(AW94+AX94-AY94)</f>
        <v>0</v>
      </c>
      <c r="BB94" s="131"/>
      <c r="BC94" s="131"/>
      <c r="BD94" s="264">
        <f t="shared" si="184"/>
        <v>0</v>
      </c>
      <c r="BE94" s="264">
        <f>SUM(BA94+BB94-BC94)</f>
        <v>0</v>
      </c>
      <c r="BF94" s="131"/>
      <c r="BG94" s="131"/>
      <c r="BH94" s="264">
        <f t="shared" si="185"/>
        <v>0</v>
      </c>
      <c r="BI94" s="264">
        <f>SUM(BE94+BF94-BG94)</f>
        <v>0</v>
      </c>
      <c r="BJ94" s="131"/>
      <c r="BK94" s="131"/>
      <c r="BL94" s="264">
        <f t="shared" si="186"/>
        <v>0</v>
      </c>
      <c r="BM94" s="264">
        <f>SUM(BI94+BJ94-BK94)</f>
        <v>0</v>
      </c>
      <c r="BN94" s="226">
        <f t="shared" si="174"/>
        <v>0</v>
      </c>
      <c r="BO94" s="226">
        <f t="shared" si="175"/>
        <v>0</v>
      </c>
    </row>
    <row r="95" spans="1:67" ht="20.100000000000001" customHeight="1" x14ac:dyDescent="0.55000000000000004">
      <c r="A95" s="235">
        <v>88</v>
      </c>
      <c r="B95" s="244" t="s">
        <v>138</v>
      </c>
      <c r="C95" s="237">
        <v>141</v>
      </c>
      <c r="D95" s="131"/>
      <c r="E95" s="131"/>
      <c r="F95" s="68"/>
      <c r="G95" s="68"/>
      <c r="H95" s="264">
        <f>+D95+F95-G95</f>
        <v>0</v>
      </c>
      <c r="I95" s="264">
        <v>0</v>
      </c>
      <c r="J95" s="68"/>
      <c r="K95" s="68"/>
      <c r="L95" s="264">
        <v>0</v>
      </c>
      <c r="M95" s="264">
        <f>SUM(I95-J95+K95)</f>
        <v>0</v>
      </c>
      <c r="N95" s="68"/>
      <c r="O95" s="68"/>
      <c r="P95" s="264">
        <f t="shared" si="176"/>
        <v>0</v>
      </c>
      <c r="Q95" s="264">
        <f>SUM(M95-N95+O95)</f>
        <v>0</v>
      </c>
      <c r="R95" s="68"/>
      <c r="S95" s="68"/>
      <c r="T95" s="264">
        <f>SUM(P95+R95-S95)</f>
        <v>0</v>
      </c>
      <c r="U95" s="264">
        <f>SUM(Q95-R95+S95)</f>
        <v>0</v>
      </c>
      <c r="V95" s="68"/>
      <c r="W95" s="68"/>
      <c r="X95" s="264">
        <f t="shared" si="177"/>
        <v>0</v>
      </c>
      <c r="Y95" s="264">
        <f>SUM(U95-V95+W95)</f>
        <v>0</v>
      </c>
      <c r="Z95" s="68"/>
      <c r="AA95" s="68"/>
      <c r="AB95" s="264">
        <f t="shared" si="173"/>
        <v>0</v>
      </c>
      <c r="AC95" s="264">
        <f>SUM(Y95-Z95+AA95)</f>
        <v>0</v>
      </c>
      <c r="AD95" s="68"/>
      <c r="AE95" s="68"/>
      <c r="AF95" s="264">
        <f t="shared" si="178"/>
        <v>0</v>
      </c>
      <c r="AG95" s="264">
        <f>SUM(AC95-AD95+AE95)</f>
        <v>0</v>
      </c>
      <c r="AH95" s="68"/>
      <c r="AI95" s="68"/>
      <c r="AJ95" s="264">
        <f t="shared" si="179"/>
        <v>0</v>
      </c>
      <c r="AK95" s="264">
        <f>SUM(AG95-AH95+AI95)</f>
        <v>0</v>
      </c>
      <c r="AL95" s="131"/>
      <c r="AM95" s="131"/>
      <c r="AN95" s="264">
        <f t="shared" si="180"/>
        <v>0</v>
      </c>
      <c r="AO95" s="264">
        <f>SUM(AK95-AL95+AM95)</f>
        <v>0</v>
      </c>
      <c r="AP95" s="131"/>
      <c r="AQ95" s="131"/>
      <c r="AR95" s="264">
        <f t="shared" si="181"/>
        <v>0</v>
      </c>
      <c r="AS95" s="264">
        <f>SUM(AO95-AP95+AQ95)</f>
        <v>0</v>
      </c>
      <c r="AT95" s="131"/>
      <c r="AU95" s="131"/>
      <c r="AV95" s="264">
        <f t="shared" si="182"/>
        <v>0</v>
      </c>
      <c r="AW95" s="264">
        <f>SUM(AS95-AT95+AU95)</f>
        <v>0</v>
      </c>
      <c r="AX95" s="131"/>
      <c r="AY95" s="131"/>
      <c r="AZ95" s="264">
        <f t="shared" si="183"/>
        <v>0</v>
      </c>
      <c r="BA95" s="264">
        <f>SUM(AW95-AX95+AY95)</f>
        <v>0</v>
      </c>
      <c r="BB95" s="131"/>
      <c r="BC95" s="131"/>
      <c r="BD95" s="264">
        <f t="shared" si="184"/>
        <v>0</v>
      </c>
      <c r="BE95" s="264">
        <f>SUM(BA95-BB95+BC95)</f>
        <v>0</v>
      </c>
      <c r="BF95" s="131"/>
      <c r="BG95" s="131"/>
      <c r="BH95" s="264">
        <f t="shared" si="185"/>
        <v>0</v>
      </c>
      <c r="BI95" s="264">
        <f>SUM(BE95-BF95+BG95)</f>
        <v>0</v>
      </c>
      <c r="BJ95" s="131"/>
      <c r="BK95" s="131"/>
      <c r="BL95" s="264">
        <f t="shared" si="186"/>
        <v>0</v>
      </c>
      <c r="BM95" s="264">
        <f>SUM(BI95-BJ95+BK95)</f>
        <v>0</v>
      </c>
      <c r="BN95" s="226">
        <f t="shared" si="174"/>
        <v>0</v>
      </c>
      <c r="BO95" s="226">
        <f t="shared" si="175"/>
        <v>0</v>
      </c>
    </row>
    <row r="96" spans="1:67" ht="20.100000000000001" customHeight="1" x14ac:dyDescent="0.55000000000000004">
      <c r="A96" s="235">
        <v>89</v>
      </c>
      <c r="B96" s="245" t="s">
        <v>11</v>
      </c>
      <c r="C96" s="237">
        <v>142</v>
      </c>
      <c r="D96" s="131"/>
      <c r="E96" s="131"/>
      <c r="F96" s="68"/>
      <c r="G96" s="68"/>
      <c r="H96" s="264">
        <f>+D96+F96-G96</f>
        <v>0</v>
      </c>
      <c r="I96" s="264">
        <v>0</v>
      </c>
      <c r="J96" s="68"/>
      <c r="K96" s="68"/>
      <c r="L96" s="264">
        <f>SUM(H96+J96-K96)</f>
        <v>0</v>
      </c>
      <c r="M96" s="264">
        <v>0</v>
      </c>
      <c r="N96" s="68"/>
      <c r="O96" s="68"/>
      <c r="P96" s="264">
        <f t="shared" si="176"/>
        <v>0</v>
      </c>
      <c r="Q96" s="264">
        <v>0</v>
      </c>
      <c r="R96" s="68"/>
      <c r="S96" s="68"/>
      <c r="T96" s="264">
        <f>SUM(P96+R96-S96)</f>
        <v>0</v>
      </c>
      <c r="U96" s="264">
        <f>SUM(Q96-R96+S96)</f>
        <v>0</v>
      </c>
      <c r="V96" s="68"/>
      <c r="W96" s="68"/>
      <c r="X96" s="264">
        <f t="shared" si="177"/>
        <v>0</v>
      </c>
      <c r="Y96" s="264">
        <v>0</v>
      </c>
      <c r="Z96" s="68"/>
      <c r="AA96" s="68"/>
      <c r="AB96" s="264">
        <f t="shared" si="173"/>
        <v>0</v>
      </c>
      <c r="AC96" s="264">
        <v>0</v>
      </c>
      <c r="AD96" s="68"/>
      <c r="AE96" s="68"/>
      <c r="AF96" s="264">
        <f t="shared" si="178"/>
        <v>0</v>
      </c>
      <c r="AG96" s="264">
        <v>0</v>
      </c>
      <c r="AH96" s="68"/>
      <c r="AI96" s="68"/>
      <c r="AJ96" s="264">
        <f t="shared" si="179"/>
        <v>0</v>
      </c>
      <c r="AK96" s="264">
        <v>0</v>
      </c>
      <c r="AL96" s="131"/>
      <c r="AM96" s="131"/>
      <c r="AN96" s="264">
        <f t="shared" si="180"/>
        <v>0</v>
      </c>
      <c r="AO96" s="264">
        <v>0</v>
      </c>
      <c r="AP96" s="131"/>
      <c r="AQ96" s="131"/>
      <c r="AR96" s="264">
        <f t="shared" si="181"/>
        <v>0</v>
      </c>
      <c r="AS96" s="264">
        <v>0</v>
      </c>
      <c r="AT96" s="131"/>
      <c r="AU96" s="131"/>
      <c r="AV96" s="264">
        <f t="shared" si="182"/>
        <v>0</v>
      </c>
      <c r="AW96" s="264">
        <v>0</v>
      </c>
      <c r="AX96" s="131"/>
      <c r="AY96" s="131"/>
      <c r="AZ96" s="264">
        <f t="shared" si="183"/>
        <v>0</v>
      </c>
      <c r="BA96" s="264">
        <v>0</v>
      </c>
      <c r="BB96" s="131"/>
      <c r="BC96" s="131"/>
      <c r="BD96" s="264">
        <f t="shared" si="184"/>
        <v>0</v>
      </c>
      <c r="BE96" s="264">
        <v>0</v>
      </c>
      <c r="BF96" s="131"/>
      <c r="BG96" s="131"/>
      <c r="BH96" s="264">
        <f t="shared" si="185"/>
        <v>0</v>
      </c>
      <c r="BI96" s="264">
        <v>0</v>
      </c>
      <c r="BJ96" s="131"/>
      <c r="BK96" s="131"/>
      <c r="BL96" s="264">
        <f t="shared" si="186"/>
        <v>0</v>
      </c>
      <c r="BM96" s="264">
        <v>0</v>
      </c>
      <c r="BN96" s="226">
        <f t="shared" si="174"/>
        <v>0</v>
      </c>
      <c r="BO96" s="226">
        <f t="shared" si="175"/>
        <v>0</v>
      </c>
    </row>
    <row r="97" spans="1:67" ht="20.100000000000001" customHeight="1" x14ac:dyDescent="0.55000000000000004">
      <c r="A97" s="235">
        <v>90</v>
      </c>
      <c r="B97" s="246" t="s">
        <v>283</v>
      </c>
      <c r="C97" s="247"/>
      <c r="D97" s="131"/>
      <c r="E97" s="131"/>
      <c r="F97" s="68"/>
      <c r="G97" s="68"/>
      <c r="H97" s="68">
        <f t="shared" ref="H97" si="187">D97+F97-G97</f>
        <v>0</v>
      </c>
      <c r="I97" s="68">
        <f t="shared" ref="I97" si="188">E97+G97-F97</f>
        <v>0</v>
      </c>
      <c r="J97" s="68"/>
      <c r="K97" s="68"/>
      <c r="L97" s="68">
        <f t="shared" ref="L97" si="189">H97+J97-K97</f>
        <v>0</v>
      </c>
      <c r="M97" s="68"/>
      <c r="N97" s="68"/>
      <c r="O97" s="68"/>
      <c r="P97" s="68">
        <f t="shared" ref="P97" si="190">L97+N97-O97</f>
        <v>0</v>
      </c>
      <c r="Q97" s="68"/>
      <c r="R97" s="68"/>
      <c r="S97" s="68"/>
      <c r="T97" s="68">
        <f t="shared" ref="T97" si="191">P97+R97-S97</f>
        <v>0</v>
      </c>
      <c r="U97" s="68"/>
      <c r="V97" s="68"/>
      <c r="W97" s="68"/>
      <c r="X97" s="68">
        <f t="shared" ref="X97" si="192">T97+V97-W97</f>
        <v>0</v>
      </c>
      <c r="Y97" s="68"/>
      <c r="Z97" s="68"/>
      <c r="AA97" s="68"/>
      <c r="AB97" s="68">
        <f>X97+Z97-AA97</f>
        <v>0</v>
      </c>
      <c r="AC97" s="68"/>
      <c r="AD97" s="68"/>
      <c r="AE97" s="68"/>
      <c r="AF97" s="68">
        <f t="shared" ref="AF97" si="193">AB97+AD97-AE97</f>
        <v>0</v>
      </c>
      <c r="AG97" s="68"/>
      <c r="AH97" s="68"/>
      <c r="AI97" s="68"/>
      <c r="AJ97" s="68">
        <f t="shared" ref="AJ97" si="194">AF97+AH97-AI97</f>
        <v>0</v>
      </c>
      <c r="AK97" s="68"/>
      <c r="AL97" s="131"/>
      <c r="AM97" s="131"/>
      <c r="AN97" s="68">
        <f t="shared" ref="AN97" si="195">AJ97+AL97-AM97</f>
        <v>0</v>
      </c>
      <c r="AO97" s="68"/>
      <c r="AP97" s="131"/>
      <c r="AQ97" s="131"/>
      <c r="AR97" s="68">
        <f t="shared" ref="AR97" si="196">AN97+AP97-AQ97</f>
        <v>0</v>
      </c>
      <c r="AS97" s="68"/>
      <c r="AT97" s="131"/>
      <c r="AU97" s="131"/>
      <c r="AV97" s="68">
        <f t="shared" ref="AV97" si="197">AR97+AT97-AU97</f>
        <v>0</v>
      </c>
      <c r="AW97" s="68"/>
      <c r="AX97" s="131"/>
      <c r="AY97" s="131"/>
      <c r="AZ97" s="68">
        <f t="shared" ref="AZ97" si="198">AV97+AX97-AY97</f>
        <v>0</v>
      </c>
      <c r="BA97" s="68"/>
      <c r="BB97" s="131"/>
      <c r="BC97" s="131"/>
      <c r="BD97" s="68">
        <f t="shared" ref="BD97" si="199">AZ97+BB97-BC97</f>
        <v>0</v>
      </c>
      <c r="BE97" s="68"/>
      <c r="BF97" s="131"/>
      <c r="BG97" s="131"/>
      <c r="BH97" s="68">
        <f t="shared" ref="BH97" si="200">BD97+BF97-BG97</f>
        <v>0</v>
      </c>
      <c r="BI97" s="68"/>
      <c r="BJ97" s="131"/>
      <c r="BK97" s="131"/>
      <c r="BL97" s="68">
        <f t="shared" ref="BL97" si="201">BH97+BJ97-BK97</f>
        <v>0</v>
      </c>
      <c r="BM97" s="68"/>
      <c r="BN97" s="226">
        <f t="shared" si="174"/>
        <v>0</v>
      </c>
      <c r="BO97" s="226">
        <f t="shared" si="175"/>
        <v>0</v>
      </c>
    </row>
    <row r="98" spans="1:67" s="263" customFormat="1" ht="20.100000000000001" customHeight="1" x14ac:dyDescent="0.5">
      <c r="A98" s="59"/>
      <c r="B98" s="159" t="s">
        <v>192</v>
      </c>
      <c r="C98" s="58"/>
      <c r="D98" s="268">
        <f t="shared" ref="D98:AI98" si="202">SUM(D8:D97)</f>
        <v>14057532.289999999</v>
      </c>
      <c r="E98" s="268">
        <f t="shared" si="202"/>
        <v>14057532.289999999</v>
      </c>
      <c r="F98" s="262">
        <f t="shared" si="202"/>
        <v>33996.100000000006</v>
      </c>
      <c r="G98" s="262">
        <f t="shared" si="202"/>
        <v>33996.1</v>
      </c>
      <c r="H98" s="269">
        <f t="shared" si="202"/>
        <v>14057732.289999999</v>
      </c>
      <c r="I98" s="269">
        <f t="shared" si="202"/>
        <v>14057732.289999999</v>
      </c>
      <c r="J98" s="262">
        <f t="shared" si="202"/>
        <v>35289.33</v>
      </c>
      <c r="K98" s="262">
        <f t="shared" si="202"/>
        <v>35289.33</v>
      </c>
      <c r="L98" s="269">
        <f t="shared" si="202"/>
        <v>14057032.289999999</v>
      </c>
      <c r="M98" s="269">
        <f t="shared" si="202"/>
        <v>14057032.289999999</v>
      </c>
      <c r="N98" s="262">
        <f t="shared" si="202"/>
        <v>32630.86</v>
      </c>
      <c r="O98" s="262">
        <f t="shared" si="202"/>
        <v>32630.86</v>
      </c>
      <c r="P98" s="269">
        <f t="shared" si="202"/>
        <v>14057032.290000001</v>
      </c>
      <c r="Q98" s="269">
        <f t="shared" si="202"/>
        <v>14057032.289999999</v>
      </c>
      <c r="R98" s="262">
        <f t="shared" si="202"/>
        <v>34259.9</v>
      </c>
      <c r="S98" s="262">
        <f t="shared" si="202"/>
        <v>34259.9</v>
      </c>
      <c r="T98" s="269">
        <f t="shared" si="202"/>
        <v>14057032.289999997</v>
      </c>
      <c r="U98" s="269">
        <f t="shared" si="202"/>
        <v>14057032.289999999</v>
      </c>
      <c r="V98" s="262">
        <f t="shared" si="202"/>
        <v>39089.990000000005</v>
      </c>
      <c r="W98" s="262">
        <f t="shared" si="202"/>
        <v>39089.990000000005</v>
      </c>
      <c r="X98" s="269">
        <f t="shared" si="202"/>
        <v>14056882.509999998</v>
      </c>
      <c r="Y98" s="269">
        <f t="shared" si="202"/>
        <v>14056882.51</v>
      </c>
      <c r="Z98" s="262">
        <f t="shared" si="202"/>
        <v>40146.07</v>
      </c>
      <c r="AA98" s="262">
        <f t="shared" si="202"/>
        <v>40146.070000000007</v>
      </c>
      <c r="AB98" s="269">
        <f t="shared" si="202"/>
        <v>14057572.759999998</v>
      </c>
      <c r="AC98" s="269">
        <f t="shared" si="202"/>
        <v>14057572.759999998</v>
      </c>
      <c r="AD98" s="262">
        <f t="shared" si="202"/>
        <v>35636.11</v>
      </c>
      <c r="AE98" s="262">
        <f t="shared" si="202"/>
        <v>35636.109999999993</v>
      </c>
      <c r="AF98" s="269">
        <f t="shared" si="202"/>
        <v>14057651.939999998</v>
      </c>
      <c r="AG98" s="269">
        <f t="shared" si="202"/>
        <v>14057651.939999999</v>
      </c>
      <c r="AH98" s="262">
        <f t="shared" si="202"/>
        <v>60592.090000000004</v>
      </c>
      <c r="AI98" s="262">
        <f t="shared" si="202"/>
        <v>60592.090000000011</v>
      </c>
      <c r="AJ98" s="269">
        <f t="shared" ref="AJ98:BO98" si="203">SUM(AJ8:AJ97)</f>
        <v>14058920.430000002</v>
      </c>
      <c r="AK98" s="269">
        <f t="shared" si="203"/>
        <v>14058920.429999998</v>
      </c>
      <c r="AL98" s="268">
        <f t="shared" si="203"/>
        <v>358868.89999999997</v>
      </c>
      <c r="AM98" s="268">
        <f t="shared" si="203"/>
        <v>358868.9</v>
      </c>
      <c r="AN98" s="269">
        <f t="shared" si="203"/>
        <v>14064189.890000001</v>
      </c>
      <c r="AO98" s="269">
        <f t="shared" si="203"/>
        <v>14064189.890000001</v>
      </c>
      <c r="AP98" s="268">
        <f t="shared" si="203"/>
        <v>612726.99000000011</v>
      </c>
      <c r="AQ98" s="268">
        <f t="shared" si="203"/>
        <v>612726.99</v>
      </c>
      <c r="AR98" s="269">
        <f t="shared" si="203"/>
        <v>14085343.970000001</v>
      </c>
      <c r="AS98" s="269">
        <f t="shared" si="203"/>
        <v>14085343.969999999</v>
      </c>
      <c r="AT98" s="268">
        <f t="shared" si="203"/>
        <v>669392.15</v>
      </c>
      <c r="AU98" s="268">
        <f t="shared" si="203"/>
        <v>669392.15000000014</v>
      </c>
      <c r="AV98" s="269">
        <f t="shared" si="203"/>
        <v>14114899.52</v>
      </c>
      <c r="AW98" s="269">
        <f t="shared" si="203"/>
        <v>14114899.519999998</v>
      </c>
      <c r="AX98" s="268">
        <f t="shared" si="203"/>
        <v>2320948.7400000002</v>
      </c>
      <c r="AY98" s="268">
        <f t="shared" si="203"/>
        <v>2320948.7400000002</v>
      </c>
      <c r="AZ98" s="269">
        <f t="shared" si="203"/>
        <v>14219627.869999999</v>
      </c>
      <c r="BA98" s="269">
        <f t="shared" si="203"/>
        <v>14219627.869999999</v>
      </c>
      <c r="BB98" s="268">
        <f t="shared" ref="BB98" si="204">SUM(BB8:BB97)</f>
        <v>32950</v>
      </c>
      <c r="BC98" s="268">
        <f t="shared" ref="BC98" si="205">SUM(BC8:BC97)</f>
        <v>32950</v>
      </c>
      <c r="BD98" s="269">
        <f t="shared" ref="BD98" si="206">SUM(BD8:BD97)</f>
        <v>14219627.869999999</v>
      </c>
      <c r="BE98" s="269">
        <f t="shared" ref="BE98:BH98" si="207">SUM(BE8:BE97)</f>
        <v>14219627.869999999</v>
      </c>
      <c r="BF98" s="268">
        <f t="shared" si="207"/>
        <v>34083.49</v>
      </c>
      <c r="BG98" s="268">
        <f t="shared" si="207"/>
        <v>34083.490000000005</v>
      </c>
      <c r="BH98" s="269">
        <f t="shared" si="207"/>
        <v>14219097.870000001</v>
      </c>
      <c r="BI98" s="269">
        <f t="shared" ref="BI98:BL98" si="208">SUM(BI8:BI97)</f>
        <v>14219097.869999999</v>
      </c>
      <c r="BJ98" s="268">
        <f t="shared" si="208"/>
        <v>33822</v>
      </c>
      <c r="BK98" s="268">
        <f t="shared" si="208"/>
        <v>33822</v>
      </c>
      <c r="BL98" s="269">
        <f t="shared" si="208"/>
        <v>14219097.870000001</v>
      </c>
      <c r="BM98" s="269">
        <f t="shared" ref="BM98" si="209">SUM(BM8:BM97)</f>
        <v>14219097.869999999</v>
      </c>
      <c r="BN98" s="262">
        <f t="shared" si="203"/>
        <v>4273577.2300000004</v>
      </c>
      <c r="BO98" s="262">
        <f t="shared" si="203"/>
        <v>4273577.2300000004</v>
      </c>
    </row>
    <row r="99" spans="1:67" ht="20.100000000000001" customHeight="1" x14ac:dyDescent="0.55000000000000004">
      <c r="A99" s="216"/>
      <c r="B99" s="81"/>
      <c r="C99" s="217"/>
      <c r="D99" s="224"/>
      <c r="E99" s="223"/>
      <c r="F99" s="217"/>
      <c r="G99" s="217"/>
      <c r="H99" s="218"/>
      <c r="I99" s="219"/>
      <c r="J99" s="217"/>
      <c r="K99" s="217"/>
      <c r="L99" s="218"/>
      <c r="M99" s="219"/>
      <c r="N99" s="217"/>
      <c r="O99" s="217"/>
      <c r="P99" s="218"/>
      <c r="Q99" s="219"/>
      <c r="R99" s="217"/>
      <c r="S99" s="217"/>
      <c r="T99" s="218"/>
      <c r="U99" s="219"/>
      <c r="V99" s="217"/>
      <c r="W99" s="217"/>
      <c r="X99" s="218"/>
      <c r="Y99" s="219"/>
      <c r="Z99" s="217"/>
      <c r="AA99" s="217"/>
      <c r="AB99" s="218"/>
      <c r="AC99" s="219"/>
      <c r="AD99" s="217"/>
      <c r="AE99" s="217"/>
      <c r="AF99" s="218"/>
      <c r="AG99" s="219"/>
      <c r="AH99" s="217"/>
      <c r="AI99" s="217"/>
      <c r="AJ99" s="218"/>
      <c r="AK99" s="219"/>
      <c r="AL99" s="224"/>
      <c r="AM99" s="224"/>
      <c r="AN99" s="218"/>
      <c r="AO99" s="219"/>
      <c r="AP99" s="224"/>
      <c r="AQ99" s="224"/>
      <c r="AR99" s="218"/>
      <c r="AS99" s="219"/>
      <c r="AT99" s="224"/>
      <c r="AU99" s="224"/>
      <c r="AV99" s="218"/>
      <c r="AW99" s="219"/>
      <c r="AX99" s="224"/>
      <c r="AY99" s="224"/>
      <c r="AZ99" s="218"/>
      <c r="BA99" s="219"/>
      <c r="BB99" s="224"/>
      <c r="BC99" s="224"/>
      <c r="BD99" s="218"/>
      <c r="BE99" s="219"/>
      <c r="BF99" s="224"/>
      <c r="BG99" s="224"/>
      <c r="BH99" s="218"/>
      <c r="BI99" s="219"/>
      <c r="BJ99" s="224"/>
      <c r="BK99" s="224"/>
      <c r="BL99" s="218"/>
      <c r="BM99" s="219"/>
      <c r="BN99" s="79"/>
      <c r="BO99" s="79"/>
    </row>
    <row r="100" spans="1:67" x14ac:dyDescent="0.55000000000000004">
      <c r="D100" s="258"/>
      <c r="E100" s="259">
        <f>D98-E98</f>
        <v>0</v>
      </c>
      <c r="H100" s="229"/>
      <c r="I100" s="192">
        <f>H98-I98</f>
        <v>0</v>
      </c>
      <c r="L100" s="229"/>
      <c r="M100" s="192">
        <f>L98-M98</f>
        <v>0</v>
      </c>
      <c r="P100" s="229"/>
      <c r="Q100" s="192">
        <f>P98-Q98</f>
        <v>0</v>
      </c>
      <c r="T100" s="229"/>
      <c r="U100" s="192">
        <f>T98-U98</f>
        <v>0</v>
      </c>
      <c r="X100" s="229"/>
      <c r="Y100" s="192">
        <f>X98-Y98</f>
        <v>0</v>
      </c>
      <c r="AB100" s="229"/>
      <c r="AC100" s="192">
        <f>AB98-AC98</f>
        <v>0</v>
      </c>
      <c r="AF100" s="229"/>
      <c r="AG100" s="192">
        <f>AF98-AG98</f>
        <v>0</v>
      </c>
      <c r="AJ100" s="229"/>
      <c r="AK100" s="192">
        <f>AJ98-AK98</f>
        <v>0</v>
      </c>
      <c r="AN100" s="229"/>
      <c r="AO100" s="192">
        <f>AN98-AO98</f>
        <v>0</v>
      </c>
      <c r="AR100" s="229"/>
      <c r="AS100" s="192">
        <f>AR98-AS98</f>
        <v>0</v>
      </c>
      <c r="AV100" s="229"/>
      <c r="AW100" s="192">
        <f>AV98-AW98</f>
        <v>0</v>
      </c>
      <c r="AZ100" s="229"/>
      <c r="BA100" s="192">
        <f>AZ98-BA98</f>
        <v>0</v>
      </c>
      <c r="BD100" s="231"/>
      <c r="BE100" s="192">
        <f>BD98-BE98</f>
        <v>0</v>
      </c>
      <c r="BH100" s="283"/>
      <c r="BI100" s="192">
        <f>BH98-BI98</f>
        <v>0</v>
      </c>
      <c r="BL100" s="284"/>
      <c r="BM100" s="192">
        <f>BL98-BM98</f>
        <v>0</v>
      </c>
    </row>
    <row r="101" spans="1:67" x14ac:dyDescent="0.55000000000000004">
      <c r="D101" s="258"/>
      <c r="E101" s="258"/>
      <c r="H101" s="229"/>
      <c r="I101" s="229"/>
      <c r="L101" s="229"/>
      <c r="M101" s="229"/>
      <c r="P101" s="229"/>
      <c r="Q101" s="229"/>
      <c r="T101" s="229"/>
      <c r="U101" s="229"/>
      <c r="X101" s="229"/>
      <c r="Y101" s="229"/>
      <c r="AB101" s="229"/>
      <c r="AC101" s="229"/>
      <c r="AF101" s="229"/>
      <c r="AG101" s="229"/>
      <c r="AJ101" s="229"/>
      <c r="AK101" s="229"/>
      <c r="AN101" s="229"/>
      <c r="AO101" s="229"/>
      <c r="AR101" s="229"/>
      <c r="AS101" s="229"/>
      <c r="AV101" s="229"/>
      <c r="AW101" s="229"/>
      <c r="AY101" s="227"/>
      <c r="AZ101" s="229"/>
      <c r="BA101" s="229"/>
      <c r="BC101" s="227"/>
      <c r="BD101" s="231"/>
      <c r="BE101" s="231"/>
      <c r="BG101" s="227"/>
      <c r="BH101" s="283"/>
      <c r="BI101" s="283"/>
      <c r="BK101" s="227"/>
      <c r="BL101" s="284"/>
      <c r="BM101" s="284"/>
    </row>
    <row r="102" spans="1:67" x14ac:dyDescent="0.55000000000000004">
      <c r="D102" s="258"/>
      <c r="E102" s="258"/>
      <c r="F102" s="213"/>
      <c r="G102" s="213"/>
      <c r="H102" s="229"/>
      <c r="I102" s="229"/>
      <c r="J102" s="213"/>
      <c r="K102" s="213"/>
      <c r="L102" s="229"/>
      <c r="M102" s="229"/>
      <c r="N102" s="213"/>
      <c r="O102" s="213"/>
      <c r="P102" s="229"/>
      <c r="Q102" s="229"/>
      <c r="R102" s="213"/>
      <c r="S102" s="213"/>
      <c r="T102" s="229"/>
      <c r="U102" s="229"/>
      <c r="V102" s="213"/>
      <c r="W102" s="213"/>
      <c r="X102" s="229"/>
      <c r="Y102" s="229"/>
      <c r="Z102" s="213"/>
      <c r="AA102" s="213"/>
      <c r="AB102" s="229"/>
      <c r="AC102" s="229"/>
      <c r="AD102" s="213"/>
      <c r="AE102" s="213"/>
      <c r="AF102" s="229"/>
      <c r="AG102" s="229"/>
      <c r="AH102" s="213"/>
      <c r="AI102" s="213"/>
      <c r="AJ102" s="229"/>
      <c r="AK102" s="229"/>
      <c r="AL102" s="225"/>
      <c r="AM102" s="225"/>
      <c r="AN102" s="229"/>
      <c r="AO102" s="229"/>
      <c r="AP102" s="225"/>
      <c r="AQ102" s="225"/>
      <c r="AR102" s="229"/>
      <c r="AS102" s="229"/>
      <c r="AT102" s="225"/>
      <c r="AU102" s="225">
        <f>AT98-AU98</f>
        <v>0</v>
      </c>
      <c r="AV102" s="229"/>
      <c r="AW102" s="229"/>
      <c r="AX102" s="225"/>
      <c r="AY102" s="225">
        <f>AX98-AY98</f>
        <v>0</v>
      </c>
      <c r="AZ102" s="229"/>
      <c r="BA102" s="229"/>
      <c r="BB102" s="225"/>
      <c r="BC102" s="225"/>
      <c r="BD102" s="231"/>
      <c r="BE102" s="231"/>
      <c r="BF102" s="225"/>
      <c r="BG102" s="225"/>
      <c r="BH102" s="283"/>
      <c r="BI102" s="283"/>
      <c r="BJ102" s="225"/>
      <c r="BK102" s="225"/>
      <c r="BL102" s="284"/>
      <c r="BM102" s="284"/>
    </row>
    <row r="103" spans="1:67" x14ac:dyDescent="0.55000000000000004">
      <c r="D103" s="260"/>
      <c r="E103" s="260"/>
      <c r="H103" s="16"/>
      <c r="I103" s="16"/>
      <c r="L103" s="16"/>
      <c r="M103" s="16"/>
      <c r="P103" s="16"/>
      <c r="Q103" s="16"/>
      <c r="T103" s="16"/>
      <c r="U103" s="16"/>
      <c r="X103" s="16"/>
      <c r="Y103" s="16"/>
      <c r="AB103" s="16"/>
      <c r="AC103" s="16"/>
      <c r="AF103" s="16"/>
      <c r="AG103" s="16"/>
      <c r="AJ103" s="16"/>
      <c r="AK103" s="16"/>
      <c r="AN103" s="16"/>
      <c r="AO103" s="16"/>
      <c r="AR103" s="16"/>
      <c r="AS103" s="16"/>
      <c r="AV103" s="16"/>
      <c r="AW103" s="16"/>
      <c r="AZ103" s="16"/>
      <c r="BA103" s="16"/>
      <c r="BD103" s="16"/>
      <c r="BE103" s="16"/>
      <c r="BH103" s="16"/>
      <c r="BI103" s="16"/>
      <c r="BL103" s="16"/>
      <c r="BM103" s="16"/>
    </row>
    <row r="104" spans="1:67" x14ac:dyDescent="0.55000000000000004">
      <c r="D104" s="261"/>
      <c r="E104" s="261"/>
      <c r="H104" s="13"/>
      <c r="I104" s="13"/>
      <c r="L104" s="13"/>
      <c r="M104" s="13"/>
      <c r="P104" s="13"/>
      <c r="Q104" s="13"/>
      <c r="T104" s="13"/>
      <c r="U104" s="13"/>
      <c r="X104" s="13"/>
      <c r="Y104" s="13"/>
      <c r="AB104" s="13"/>
      <c r="AC104" s="13"/>
      <c r="AF104" s="13"/>
      <c r="AG104" s="13"/>
      <c r="AJ104" s="13"/>
      <c r="AK104" s="13"/>
      <c r="AN104" s="13"/>
      <c r="AO104" s="13"/>
      <c r="AR104" s="13"/>
      <c r="AS104" s="13"/>
      <c r="AV104" s="13"/>
      <c r="AW104" s="13"/>
      <c r="AZ104" s="13"/>
      <c r="BA104" s="13"/>
      <c r="BD104" s="13"/>
      <c r="BE104" s="13"/>
      <c r="BH104" s="13"/>
      <c r="BI104" s="13"/>
      <c r="BL104" s="13"/>
      <c r="BM104" s="13"/>
    </row>
    <row r="105" spans="1:67" x14ac:dyDescent="0.55000000000000004">
      <c r="D105" s="261"/>
      <c r="E105" s="261"/>
      <c r="H105" s="13"/>
      <c r="I105" s="13"/>
      <c r="L105" s="13"/>
      <c r="M105" s="13"/>
      <c r="P105" s="13"/>
      <c r="Q105" s="13"/>
      <c r="T105" s="13"/>
      <c r="U105" s="13"/>
      <c r="X105" s="13"/>
      <c r="Y105" s="13"/>
      <c r="AB105" s="13"/>
      <c r="AC105" s="13"/>
      <c r="AF105" s="13"/>
      <c r="AG105" s="13"/>
      <c r="AJ105" s="13"/>
      <c r="AK105" s="13"/>
      <c r="AN105" s="13"/>
      <c r="AO105" s="13"/>
      <c r="AR105" s="13"/>
      <c r="AS105" s="13"/>
      <c r="AV105" s="13"/>
      <c r="AW105" s="13"/>
      <c r="AZ105" s="13"/>
      <c r="BA105" s="13"/>
      <c r="BD105" s="13"/>
      <c r="BE105" s="13"/>
      <c r="BH105" s="13"/>
      <c r="BI105" s="13"/>
      <c r="BL105" s="13"/>
      <c r="BM105" s="13"/>
    </row>
    <row r="106" spans="1:67" x14ac:dyDescent="0.55000000000000004">
      <c r="D106" s="261"/>
      <c r="E106" s="261"/>
      <c r="H106" s="13"/>
      <c r="I106" s="13"/>
      <c r="L106" s="13"/>
      <c r="M106" s="13"/>
      <c r="P106" s="13"/>
      <c r="Q106" s="13"/>
      <c r="T106" s="13"/>
      <c r="U106" s="13"/>
      <c r="X106" s="13"/>
      <c r="Y106" s="13"/>
      <c r="AB106" s="13"/>
      <c r="AC106" s="13"/>
      <c r="AF106" s="13"/>
      <c r="AG106" s="13"/>
      <c r="AJ106" s="13"/>
      <c r="AK106" s="13"/>
      <c r="AN106" s="13"/>
      <c r="AO106" s="13"/>
      <c r="AR106" s="13"/>
      <c r="AS106" s="13"/>
      <c r="AV106" s="13"/>
      <c r="AW106" s="13"/>
      <c r="AZ106" s="13"/>
      <c r="BA106" s="13"/>
      <c r="BD106" s="13"/>
      <c r="BE106" s="13"/>
      <c r="BH106" s="13"/>
      <c r="BI106" s="13"/>
      <c r="BL106" s="13"/>
      <c r="BM106" s="13"/>
    </row>
    <row r="107" spans="1:67" x14ac:dyDescent="0.55000000000000004">
      <c r="D107" s="261"/>
      <c r="E107" s="261"/>
      <c r="H107" s="13"/>
      <c r="I107" s="13"/>
      <c r="L107" s="13"/>
      <c r="M107" s="13"/>
      <c r="P107" s="13"/>
      <c r="Q107" s="13"/>
      <c r="T107" s="13"/>
      <c r="U107" s="13"/>
      <c r="X107" s="13"/>
      <c r="Y107" s="13"/>
      <c r="AB107" s="13"/>
      <c r="AC107" s="13"/>
      <c r="AF107" s="13"/>
      <c r="AG107" s="13"/>
      <c r="AJ107" s="13"/>
      <c r="AK107" s="13"/>
      <c r="AN107" s="13"/>
      <c r="AO107" s="13"/>
      <c r="AR107" s="13"/>
      <c r="AS107" s="13"/>
      <c r="AV107" s="13"/>
      <c r="AW107" s="13"/>
      <c r="AZ107" s="13"/>
      <c r="BA107" s="13"/>
      <c r="BD107" s="13"/>
      <c r="BE107" s="13"/>
      <c r="BH107" s="13"/>
      <c r="BI107" s="13"/>
      <c r="BL107" s="13"/>
      <c r="BM107" s="13"/>
    </row>
    <row r="108" spans="1:67" x14ac:dyDescent="0.55000000000000004">
      <c r="D108" s="261"/>
      <c r="E108" s="261"/>
      <c r="H108" s="13"/>
      <c r="I108" s="13"/>
      <c r="L108" s="13"/>
      <c r="M108" s="13"/>
      <c r="P108" s="13"/>
      <c r="Q108" s="13"/>
      <c r="T108" s="13"/>
      <c r="U108" s="13"/>
      <c r="X108" s="13"/>
      <c r="Y108" s="13"/>
      <c r="AB108" s="13"/>
      <c r="AC108" s="13"/>
      <c r="AF108" s="13"/>
      <c r="AG108" s="13"/>
      <c r="AJ108" s="13"/>
      <c r="AK108" s="13"/>
      <c r="AN108" s="13"/>
      <c r="AO108" s="13"/>
      <c r="AR108" s="13"/>
      <c r="AS108" s="13"/>
      <c r="AV108" s="13"/>
      <c r="AW108" s="13"/>
      <c r="AZ108" s="13"/>
      <c r="BA108" s="13"/>
      <c r="BD108" s="13"/>
      <c r="BE108" s="13"/>
      <c r="BH108" s="13"/>
      <c r="BI108" s="13"/>
      <c r="BL108" s="13"/>
      <c r="BM108" s="13"/>
    </row>
    <row r="109" spans="1:67" x14ac:dyDescent="0.55000000000000004">
      <c r="D109" s="261"/>
      <c r="E109" s="261"/>
      <c r="H109" s="13"/>
      <c r="I109" s="13"/>
      <c r="L109" s="13"/>
      <c r="M109" s="13"/>
      <c r="P109" s="13"/>
      <c r="Q109" s="13"/>
      <c r="T109" s="13"/>
      <c r="U109" s="13"/>
      <c r="X109" s="13"/>
      <c r="Y109" s="13"/>
      <c r="AB109" s="13"/>
      <c r="AC109" s="13"/>
      <c r="AF109" s="13"/>
      <c r="AG109" s="13"/>
      <c r="AJ109" s="13"/>
      <c r="AK109" s="13"/>
      <c r="AN109" s="13"/>
      <c r="AO109" s="13"/>
      <c r="AR109" s="13"/>
      <c r="AS109" s="13"/>
      <c r="AV109" s="13"/>
      <c r="AW109" s="13"/>
      <c r="AZ109" s="13"/>
      <c r="BA109" s="13"/>
      <c r="BD109" s="13"/>
      <c r="BE109" s="13"/>
      <c r="BH109" s="13"/>
      <c r="BI109" s="13"/>
      <c r="BL109" s="13"/>
      <c r="BM109" s="13"/>
    </row>
    <row r="110" spans="1:67" x14ac:dyDescent="0.55000000000000004">
      <c r="D110" s="261"/>
      <c r="E110" s="261"/>
      <c r="H110" s="13"/>
      <c r="I110" s="13"/>
      <c r="L110" s="13"/>
      <c r="M110" s="13"/>
      <c r="P110" s="13"/>
      <c r="Q110" s="13"/>
      <c r="T110" s="13"/>
      <c r="U110" s="13"/>
      <c r="X110" s="13"/>
      <c r="Y110" s="13"/>
      <c r="AB110" s="13"/>
      <c r="AC110" s="13"/>
      <c r="AF110" s="13"/>
      <c r="AG110" s="13"/>
      <c r="AJ110" s="13"/>
      <c r="AK110" s="13"/>
      <c r="AN110" s="13"/>
      <c r="AO110" s="13"/>
      <c r="AR110" s="13"/>
      <c r="AS110" s="13"/>
      <c r="AV110" s="13"/>
      <c r="AW110" s="13"/>
      <c r="AZ110" s="13"/>
      <c r="BA110" s="13"/>
      <c r="BD110" s="13"/>
      <c r="BE110" s="13"/>
      <c r="BH110" s="13"/>
      <c r="BI110" s="13"/>
      <c r="BL110" s="13"/>
      <c r="BM110" s="13"/>
    </row>
    <row r="111" spans="1:67" x14ac:dyDescent="0.55000000000000004">
      <c r="D111" s="261"/>
      <c r="E111" s="261"/>
      <c r="H111" s="13"/>
      <c r="I111" s="13"/>
      <c r="L111" s="13"/>
      <c r="M111" s="13"/>
      <c r="P111" s="13"/>
      <c r="Q111" s="13"/>
      <c r="T111" s="13"/>
      <c r="U111" s="13"/>
      <c r="X111" s="13"/>
      <c r="Y111" s="13"/>
      <c r="AB111" s="13"/>
      <c r="AC111" s="13"/>
      <c r="AF111" s="13"/>
      <c r="AG111" s="13"/>
      <c r="AJ111" s="13"/>
      <c r="AK111" s="13"/>
      <c r="AN111" s="13"/>
      <c r="AO111" s="13"/>
      <c r="AR111" s="13"/>
      <c r="AS111" s="13"/>
      <c r="AV111" s="13"/>
      <c r="AW111" s="13"/>
      <c r="AZ111" s="13"/>
      <c r="BA111" s="13"/>
      <c r="BD111" s="13"/>
      <c r="BE111" s="13"/>
      <c r="BH111" s="13"/>
      <c r="BI111" s="13"/>
      <c r="BL111" s="13"/>
      <c r="BM111" s="13"/>
    </row>
    <row r="112" spans="1:67" x14ac:dyDescent="0.55000000000000004">
      <c r="D112" s="261"/>
      <c r="E112" s="261"/>
      <c r="H112" s="13"/>
      <c r="I112" s="13"/>
      <c r="L112" s="13"/>
      <c r="M112" s="13"/>
      <c r="P112" s="13"/>
      <c r="Q112" s="13"/>
      <c r="T112" s="13"/>
      <c r="U112" s="13"/>
      <c r="X112" s="13"/>
      <c r="Y112" s="13"/>
      <c r="AB112" s="13"/>
      <c r="AC112" s="13"/>
      <c r="AF112" s="13"/>
      <c r="AG112" s="13"/>
      <c r="AJ112" s="13"/>
      <c r="AK112" s="13"/>
      <c r="AN112" s="13"/>
      <c r="AO112" s="13"/>
      <c r="AR112" s="13"/>
      <c r="AS112" s="13"/>
      <c r="AV112" s="13"/>
      <c r="AW112" s="13"/>
      <c r="AZ112" s="13"/>
      <c r="BA112" s="13"/>
      <c r="BD112" s="13"/>
      <c r="BE112" s="13"/>
      <c r="BH112" s="13"/>
      <c r="BI112" s="13"/>
      <c r="BL112" s="13"/>
      <c r="BM112" s="13"/>
    </row>
    <row r="113" spans="4:65" x14ac:dyDescent="0.55000000000000004">
      <c r="D113" s="261"/>
      <c r="E113" s="261"/>
      <c r="H113" s="13"/>
      <c r="I113" s="13"/>
      <c r="L113" s="13"/>
      <c r="M113" s="13"/>
      <c r="P113" s="13"/>
      <c r="Q113" s="13"/>
      <c r="T113" s="13"/>
      <c r="U113" s="13"/>
      <c r="X113" s="13"/>
      <c r="Y113" s="13"/>
      <c r="AB113" s="13"/>
      <c r="AC113" s="13"/>
      <c r="AF113" s="13"/>
      <c r="AG113" s="13"/>
      <c r="AJ113" s="13"/>
      <c r="AK113" s="13"/>
      <c r="AN113" s="13"/>
      <c r="AO113" s="13"/>
      <c r="AR113" s="13"/>
      <c r="AS113" s="13"/>
      <c r="AV113" s="13"/>
      <c r="AW113" s="13"/>
      <c r="AZ113" s="13"/>
      <c r="BA113" s="13"/>
      <c r="BD113" s="13"/>
      <c r="BE113" s="13"/>
      <c r="BH113" s="13"/>
      <c r="BI113" s="13"/>
      <c r="BL113" s="13"/>
      <c r="BM113" s="13"/>
    </row>
    <row r="114" spans="4:65" x14ac:dyDescent="0.55000000000000004">
      <c r="D114" s="261"/>
      <c r="E114" s="261"/>
      <c r="H114" s="13"/>
      <c r="I114" s="13"/>
      <c r="L114" s="13"/>
      <c r="M114" s="13"/>
      <c r="P114" s="13"/>
      <c r="Q114" s="13"/>
      <c r="T114" s="13"/>
      <c r="U114" s="13"/>
      <c r="X114" s="13"/>
      <c r="Y114" s="13"/>
      <c r="AB114" s="13"/>
      <c r="AC114" s="13"/>
      <c r="AF114" s="13"/>
      <c r="AG114" s="13"/>
      <c r="AJ114" s="13"/>
      <c r="AK114" s="13"/>
      <c r="AN114" s="13"/>
      <c r="AO114" s="13"/>
      <c r="AR114" s="13"/>
      <c r="AS114" s="13"/>
      <c r="AV114" s="13"/>
      <c r="AW114" s="13"/>
      <c r="AZ114" s="13"/>
      <c r="BA114" s="13"/>
      <c r="BD114" s="13"/>
      <c r="BE114" s="13"/>
      <c r="BH114" s="13"/>
      <c r="BI114" s="13"/>
      <c r="BL114" s="13"/>
      <c r="BM114" s="13"/>
    </row>
    <row r="115" spans="4:65" x14ac:dyDescent="0.55000000000000004">
      <c r="D115" s="261"/>
      <c r="E115" s="261"/>
      <c r="H115" s="13"/>
      <c r="I115" s="13"/>
      <c r="L115" s="13"/>
      <c r="M115" s="13"/>
      <c r="P115" s="13"/>
      <c r="Q115" s="13"/>
      <c r="T115" s="13"/>
      <c r="U115" s="13"/>
      <c r="X115" s="13"/>
      <c r="Y115" s="13"/>
      <c r="AB115" s="13"/>
      <c r="AC115" s="13"/>
      <c r="AF115" s="13"/>
      <c r="AG115" s="13"/>
      <c r="AJ115" s="13"/>
      <c r="AK115" s="13"/>
      <c r="AN115" s="13"/>
      <c r="AO115" s="13"/>
      <c r="AR115" s="13"/>
      <c r="AS115" s="13"/>
      <c r="AV115" s="13"/>
      <c r="AW115" s="13"/>
      <c r="AZ115" s="13"/>
      <c r="BA115" s="13"/>
      <c r="BD115" s="13"/>
      <c r="BE115" s="13"/>
      <c r="BH115" s="13"/>
      <c r="BI115" s="13"/>
      <c r="BL115" s="13"/>
      <c r="BM115" s="13"/>
    </row>
    <row r="116" spans="4:65" x14ac:dyDescent="0.55000000000000004">
      <c r="D116" s="261"/>
      <c r="E116" s="261"/>
      <c r="H116" s="13"/>
      <c r="I116" s="13"/>
      <c r="L116" s="13"/>
      <c r="M116" s="13"/>
      <c r="P116" s="13"/>
      <c r="Q116" s="13"/>
      <c r="T116" s="13"/>
      <c r="U116" s="13"/>
      <c r="X116" s="13"/>
      <c r="Y116" s="13"/>
      <c r="AB116" s="13"/>
      <c r="AC116" s="13"/>
      <c r="AF116" s="13"/>
      <c r="AG116" s="13"/>
      <c r="AJ116" s="13"/>
      <c r="AK116" s="13"/>
      <c r="AN116" s="13"/>
      <c r="AO116" s="13"/>
      <c r="AR116" s="13"/>
      <c r="AS116" s="13"/>
      <c r="AV116" s="13"/>
      <c r="AW116" s="13"/>
      <c r="AZ116" s="13"/>
      <c r="BA116" s="13"/>
      <c r="BD116" s="13"/>
      <c r="BE116" s="13"/>
      <c r="BH116" s="13"/>
      <c r="BI116" s="13"/>
      <c r="BL116" s="13"/>
      <c r="BM116" s="13"/>
    </row>
    <row r="117" spans="4:65" x14ac:dyDescent="0.55000000000000004">
      <c r="D117" s="261"/>
      <c r="E117" s="261"/>
      <c r="H117" s="13"/>
      <c r="I117" s="13"/>
      <c r="L117" s="13"/>
      <c r="M117" s="13"/>
      <c r="P117" s="13"/>
      <c r="Q117" s="13"/>
      <c r="T117" s="13"/>
      <c r="U117" s="13"/>
      <c r="X117" s="13"/>
      <c r="Y117" s="13"/>
      <c r="AB117" s="13"/>
      <c r="AC117" s="13"/>
      <c r="AF117" s="13"/>
      <c r="AG117" s="13"/>
      <c r="AJ117" s="13"/>
      <c r="AK117" s="13"/>
      <c r="AN117" s="13"/>
      <c r="AO117" s="13"/>
      <c r="AR117" s="13"/>
      <c r="AS117" s="13"/>
      <c r="AV117" s="13"/>
      <c r="AW117" s="13"/>
      <c r="AZ117" s="13"/>
      <c r="BA117" s="13"/>
      <c r="BD117" s="13"/>
      <c r="BE117" s="13"/>
      <c r="BH117" s="13"/>
      <c r="BI117" s="13"/>
      <c r="BL117" s="13"/>
      <c r="BM117" s="13"/>
    </row>
    <row r="118" spans="4:65" x14ac:dyDescent="0.55000000000000004">
      <c r="D118" s="261"/>
      <c r="E118" s="261"/>
      <c r="H118" s="13"/>
      <c r="I118" s="13"/>
      <c r="L118" s="13"/>
      <c r="M118" s="13"/>
      <c r="P118" s="13"/>
      <c r="Q118" s="13"/>
      <c r="T118" s="13"/>
      <c r="U118" s="13"/>
      <c r="X118" s="13"/>
      <c r="Y118" s="13"/>
      <c r="AB118" s="13"/>
      <c r="AC118" s="13"/>
      <c r="AF118" s="13"/>
      <c r="AG118" s="13"/>
      <c r="AJ118" s="13"/>
      <c r="AK118" s="13"/>
      <c r="AN118" s="13"/>
      <c r="AO118" s="13"/>
      <c r="AR118" s="13"/>
      <c r="AS118" s="13"/>
      <c r="AV118" s="13"/>
      <c r="AW118" s="13"/>
      <c r="AZ118" s="13"/>
      <c r="BA118" s="13"/>
      <c r="BD118" s="13"/>
      <c r="BE118" s="13"/>
      <c r="BH118" s="13"/>
      <c r="BI118" s="13"/>
      <c r="BL118" s="13"/>
      <c r="BM118" s="13"/>
    </row>
    <row r="119" spans="4:65" x14ac:dyDescent="0.55000000000000004">
      <c r="D119" s="261"/>
      <c r="E119" s="261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D119" s="13"/>
      <c r="BE119" s="13"/>
      <c r="BH119" s="13"/>
      <c r="BI119" s="13"/>
      <c r="BL119" s="13"/>
      <c r="BM119" s="13"/>
    </row>
    <row r="120" spans="4:65" x14ac:dyDescent="0.55000000000000004">
      <c r="D120" s="261"/>
      <c r="E120" s="261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D120" s="13"/>
      <c r="BE120" s="13"/>
      <c r="BH120" s="13"/>
      <c r="BI120" s="13"/>
      <c r="BL120" s="13"/>
      <c r="BM120" s="13"/>
    </row>
    <row r="121" spans="4:65" x14ac:dyDescent="0.55000000000000004">
      <c r="D121" s="261"/>
      <c r="E121" s="261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D121" s="13"/>
      <c r="BE121" s="13"/>
      <c r="BH121" s="13"/>
      <c r="BI121" s="13"/>
      <c r="BL121" s="13"/>
      <c r="BM121" s="13"/>
    </row>
    <row r="122" spans="4:65" x14ac:dyDescent="0.55000000000000004">
      <c r="D122" s="261"/>
      <c r="E122" s="261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D122" s="13"/>
      <c r="BE122" s="13"/>
      <c r="BH122" s="13"/>
      <c r="BI122" s="13"/>
      <c r="BL122" s="13"/>
      <c r="BM122" s="13"/>
    </row>
    <row r="123" spans="4:65" x14ac:dyDescent="0.55000000000000004">
      <c r="D123" s="261"/>
      <c r="E123" s="261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D123" s="13"/>
      <c r="BE123" s="13"/>
      <c r="BH123" s="13"/>
      <c r="BI123" s="13"/>
      <c r="BL123" s="13"/>
      <c r="BM123" s="13"/>
    </row>
    <row r="124" spans="4:65" x14ac:dyDescent="0.55000000000000004">
      <c r="D124" s="261"/>
      <c r="E124" s="261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D124" s="13"/>
      <c r="BE124" s="13"/>
      <c r="BH124" s="13"/>
      <c r="BI124" s="13"/>
      <c r="BL124" s="13"/>
      <c r="BM124" s="13"/>
    </row>
    <row r="125" spans="4:65" x14ac:dyDescent="0.55000000000000004">
      <c r="D125" s="261"/>
      <c r="E125" s="261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D125" s="13"/>
      <c r="BE125" s="13"/>
      <c r="BH125" s="13"/>
      <c r="BI125" s="13"/>
      <c r="BL125" s="13"/>
      <c r="BM125" s="13"/>
    </row>
    <row r="126" spans="4:65" x14ac:dyDescent="0.55000000000000004">
      <c r="D126" s="261"/>
      <c r="E126" s="261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D126" s="13"/>
      <c r="BE126" s="13"/>
      <c r="BH126" s="13"/>
      <c r="BI126" s="13"/>
      <c r="BL126" s="13"/>
      <c r="BM126" s="13"/>
    </row>
    <row r="127" spans="4:65" x14ac:dyDescent="0.55000000000000004">
      <c r="D127" s="261"/>
      <c r="E127" s="261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D127" s="13"/>
      <c r="BE127" s="13"/>
      <c r="BH127" s="13"/>
      <c r="BI127" s="13"/>
      <c r="BL127" s="13"/>
      <c r="BM127" s="13"/>
    </row>
    <row r="128" spans="4:65" x14ac:dyDescent="0.55000000000000004">
      <c r="D128" s="261"/>
      <c r="E128" s="261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D128" s="13"/>
      <c r="BE128" s="13"/>
      <c r="BH128" s="13"/>
      <c r="BI128" s="13"/>
      <c r="BL128" s="13"/>
      <c r="BM128" s="13"/>
    </row>
    <row r="129" spans="4:65" x14ac:dyDescent="0.55000000000000004">
      <c r="D129" s="261"/>
      <c r="E129" s="261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D129" s="13"/>
      <c r="BE129" s="13"/>
      <c r="BH129" s="13"/>
      <c r="BI129" s="13"/>
      <c r="BL129" s="13"/>
      <c r="BM129" s="13"/>
    </row>
    <row r="130" spans="4:65" x14ac:dyDescent="0.55000000000000004">
      <c r="D130" s="261"/>
      <c r="E130" s="261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D130" s="13"/>
      <c r="BE130" s="13"/>
      <c r="BH130" s="13"/>
      <c r="BI130" s="13"/>
      <c r="BL130" s="13"/>
      <c r="BM130" s="13"/>
    </row>
    <row r="131" spans="4:65" x14ac:dyDescent="0.55000000000000004">
      <c r="D131" s="261"/>
      <c r="E131" s="261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D131" s="13"/>
      <c r="BE131" s="13"/>
      <c r="BH131" s="13"/>
      <c r="BI131" s="13"/>
      <c r="BL131" s="13"/>
      <c r="BM131" s="13"/>
    </row>
    <row r="132" spans="4:65" x14ac:dyDescent="0.55000000000000004">
      <c r="D132" s="261"/>
      <c r="E132" s="261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D132" s="13"/>
      <c r="BE132" s="13"/>
      <c r="BH132" s="13"/>
      <c r="BI132" s="13"/>
      <c r="BL132" s="13"/>
      <c r="BM132" s="13"/>
    </row>
    <row r="133" spans="4:65" x14ac:dyDescent="0.55000000000000004">
      <c r="D133" s="261"/>
      <c r="E133" s="261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D133" s="13"/>
      <c r="BE133" s="13"/>
      <c r="BH133" s="13"/>
      <c r="BI133" s="13"/>
      <c r="BL133" s="13"/>
      <c r="BM133" s="13"/>
    </row>
    <row r="134" spans="4:65" x14ac:dyDescent="0.55000000000000004">
      <c r="D134" s="261"/>
      <c r="E134" s="261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D134" s="13"/>
      <c r="BE134" s="13"/>
      <c r="BH134" s="13"/>
      <c r="BI134" s="13"/>
      <c r="BL134" s="13"/>
      <c r="BM134" s="13"/>
    </row>
    <row r="135" spans="4:65" x14ac:dyDescent="0.55000000000000004">
      <c r="D135" s="261"/>
      <c r="E135" s="261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D135" s="13"/>
      <c r="BE135" s="13"/>
      <c r="BH135" s="13"/>
      <c r="BI135" s="13"/>
      <c r="BL135" s="13"/>
      <c r="BM135" s="13"/>
    </row>
    <row r="136" spans="4:65" x14ac:dyDescent="0.55000000000000004">
      <c r="D136" s="261"/>
      <c r="E136" s="261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D136" s="13"/>
      <c r="BE136" s="13"/>
      <c r="BH136" s="13"/>
      <c r="BI136" s="13"/>
      <c r="BL136" s="13"/>
      <c r="BM136" s="13"/>
    </row>
    <row r="137" spans="4:65" x14ac:dyDescent="0.55000000000000004">
      <c r="D137" s="261"/>
      <c r="E137" s="261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D137" s="13"/>
      <c r="BE137" s="13"/>
      <c r="BH137" s="13"/>
      <c r="BI137" s="13"/>
      <c r="BL137" s="13"/>
      <c r="BM137" s="13"/>
    </row>
    <row r="138" spans="4:65" x14ac:dyDescent="0.55000000000000004">
      <c r="D138" s="261"/>
      <c r="E138" s="261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D138" s="13"/>
      <c r="BE138" s="13"/>
      <c r="BH138" s="13"/>
      <c r="BI138" s="13"/>
      <c r="BL138" s="13"/>
      <c r="BM138" s="13"/>
    </row>
    <row r="139" spans="4:65" x14ac:dyDescent="0.55000000000000004">
      <c r="D139" s="261"/>
      <c r="E139" s="261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D139" s="13"/>
      <c r="BE139" s="13"/>
      <c r="BH139" s="13"/>
      <c r="BI139" s="13"/>
      <c r="BL139" s="13"/>
      <c r="BM139" s="13"/>
    </row>
    <row r="140" spans="4:65" x14ac:dyDescent="0.55000000000000004">
      <c r="D140" s="261"/>
      <c r="E140" s="261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D140" s="13"/>
      <c r="BE140" s="13"/>
      <c r="BH140" s="13"/>
      <c r="BI140" s="13"/>
      <c r="BL140" s="13"/>
      <c r="BM140" s="13"/>
    </row>
    <row r="141" spans="4:65" x14ac:dyDescent="0.55000000000000004">
      <c r="D141" s="261"/>
      <c r="E141" s="261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D141" s="13"/>
      <c r="BE141" s="13"/>
      <c r="BH141" s="13"/>
      <c r="BI141" s="13"/>
      <c r="BL141" s="13"/>
      <c r="BM141" s="13"/>
    </row>
    <row r="142" spans="4:65" x14ac:dyDescent="0.55000000000000004">
      <c r="D142" s="261"/>
      <c r="E142" s="261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D142" s="13"/>
      <c r="BE142" s="13"/>
      <c r="BH142" s="13"/>
      <c r="BI142" s="13"/>
      <c r="BL142" s="13"/>
      <c r="BM142" s="13"/>
    </row>
    <row r="143" spans="4:65" x14ac:dyDescent="0.55000000000000004">
      <c r="D143" s="261"/>
      <c r="E143" s="261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D143" s="13"/>
      <c r="BE143" s="13"/>
      <c r="BH143" s="13"/>
      <c r="BI143" s="13"/>
      <c r="BL143" s="13"/>
      <c r="BM143" s="13"/>
    </row>
    <row r="144" spans="4:65" x14ac:dyDescent="0.55000000000000004">
      <c r="D144" s="261"/>
      <c r="E144" s="261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D144" s="13"/>
      <c r="BE144" s="13"/>
      <c r="BH144" s="13"/>
      <c r="BI144" s="13"/>
      <c r="BL144" s="13"/>
      <c r="BM144" s="13"/>
    </row>
    <row r="145" spans="4:65" x14ac:dyDescent="0.55000000000000004">
      <c r="D145" s="261"/>
      <c r="E145" s="261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D145" s="13"/>
      <c r="BE145" s="13"/>
      <c r="BH145" s="13"/>
      <c r="BI145" s="13"/>
      <c r="BL145" s="13"/>
      <c r="BM145" s="13"/>
    </row>
    <row r="146" spans="4:65" x14ac:dyDescent="0.55000000000000004">
      <c r="D146" s="261"/>
      <c r="E146" s="261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D146" s="13"/>
      <c r="BE146" s="13"/>
      <c r="BH146" s="13"/>
      <c r="BI146" s="13"/>
      <c r="BL146" s="13"/>
      <c r="BM146" s="13"/>
    </row>
    <row r="147" spans="4:65" x14ac:dyDescent="0.55000000000000004">
      <c r="D147" s="261"/>
      <c r="E147" s="261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D147" s="13"/>
      <c r="BE147" s="13"/>
      <c r="BH147" s="13"/>
      <c r="BI147" s="13"/>
      <c r="BL147" s="13"/>
      <c r="BM147" s="13"/>
    </row>
    <row r="148" spans="4:65" x14ac:dyDescent="0.55000000000000004">
      <c r="D148" s="261"/>
      <c r="E148" s="261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D148" s="13"/>
      <c r="BE148" s="13"/>
      <c r="BH148" s="13"/>
      <c r="BI148" s="13"/>
      <c r="BL148" s="13"/>
      <c r="BM148" s="13"/>
    </row>
  </sheetData>
  <mergeCells count="37">
    <mergeCell ref="BJ4:BK5"/>
    <mergeCell ref="BL4:BM5"/>
    <mergeCell ref="BD4:BE5"/>
    <mergeCell ref="AZ4:BA5"/>
    <mergeCell ref="AP4:AQ5"/>
    <mergeCell ref="AR4:AS5"/>
    <mergeCell ref="AT4:AU5"/>
    <mergeCell ref="AV4:AW5"/>
    <mergeCell ref="AX4:AY5"/>
    <mergeCell ref="F4:G5"/>
    <mergeCell ref="N4:O5"/>
    <mergeCell ref="A4:A6"/>
    <mergeCell ref="B4:B6"/>
    <mergeCell ref="C4:C5"/>
    <mergeCell ref="D4:E4"/>
    <mergeCell ref="D5:E5"/>
    <mergeCell ref="AN4:AO5"/>
    <mergeCell ref="BB4:BC5"/>
    <mergeCell ref="J4:K5"/>
    <mergeCell ref="L4:M5"/>
    <mergeCell ref="H4:I5"/>
    <mergeCell ref="BF4:BG5"/>
    <mergeCell ref="BH4:BI5"/>
    <mergeCell ref="BN4:BO4"/>
    <mergeCell ref="BN5:BO5"/>
    <mergeCell ref="P4:Q5"/>
    <mergeCell ref="R4:S5"/>
    <mergeCell ref="T4:U5"/>
    <mergeCell ref="V4:W5"/>
    <mergeCell ref="Z4:AA5"/>
    <mergeCell ref="AB4:AC5"/>
    <mergeCell ref="AD4:AE5"/>
    <mergeCell ref="AF4:AG5"/>
    <mergeCell ref="X4:Y5"/>
    <mergeCell ref="AH4:AI5"/>
    <mergeCell ref="AJ4:AK5"/>
    <mergeCell ref="AL4:AM5"/>
  </mergeCells>
  <pageMargins left="0.39" right="0.15" top="0.31496062992125984" bottom="0.35433070866141736" header="0.31496062992125984" footer="0.31496062992125984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31" t="s">
        <v>179</v>
      </c>
      <c r="G2" s="331"/>
      <c r="H2" s="331"/>
      <c r="I2" s="331"/>
      <c r="J2" s="331"/>
    </row>
    <row r="3" spans="1:10" x14ac:dyDescent="0.55000000000000004">
      <c r="A3" s="331" t="s">
        <v>180</v>
      </c>
      <c r="B3" s="331"/>
      <c r="C3" s="331"/>
      <c r="D3" s="331"/>
      <c r="E3" s="331"/>
      <c r="F3" s="331"/>
      <c r="G3" s="331"/>
      <c r="H3" s="331"/>
      <c r="I3" s="331"/>
      <c r="J3" s="331"/>
    </row>
    <row r="4" spans="1:10" ht="18" customHeight="1" x14ac:dyDescent="0.55000000000000004">
      <c r="H4" s="332" t="s">
        <v>173</v>
      </c>
      <c r="I4" s="332"/>
      <c r="J4" s="332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33" t="s">
        <v>200</v>
      </c>
      <c r="E6" s="333"/>
      <c r="F6" s="333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35" t="s">
        <v>201</v>
      </c>
      <c r="D8" s="335"/>
      <c r="E8" s="335"/>
      <c r="F8" s="335"/>
    </row>
    <row r="9" spans="1:10" x14ac:dyDescent="0.55000000000000004">
      <c r="A9" s="141" t="s">
        <v>183</v>
      </c>
      <c r="C9" s="335" t="s">
        <v>185</v>
      </c>
      <c r="D9" s="335"/>
      <c r="E9" s="335"/>
      <c r="F9" s="335"/>
    </row>
    <row r="10" spans="1:10" x14ac:dyDescent="0.55000000000000004">
      <c r="A10" s="141" t="s">
        <v>181</v>
      </c>
      <c r="C10" s="335" t="s">
        <v>194</v>
      </c>
      <c r="D10" s="335"/>
      <c r="E10" s="335"/>
      <c r="F10" s="335"/>
      <c r="G10" s="335"/>
      <c r="H10" s="335"/>
      <c r="I10" s="335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32" t="s">
        <v>195</v>
      </c>
      <c r="H22" s="332"/>
      <c r="I22" s="332"/>
    </row>
    <row r="23" spans="1:9" ht="21" customHeight="1" x14ac:dyDescent="0.55000000000000004">
      <c r="F23" s="334" t="s">
        <v>196</v>
      </c>
      <c r="G23" s="334"/>
      <c r="H23" s="334"/>
      <c r="I23" s="334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293" t="s">
        <v>146</v>
      </c>
      <c r="B4" s="300" t="s">
        <v>29</v>
      </c>
      <c r="C4" s="293" t="s">
        <v>95</v>
      </c>
      <c r="D4" s="290" t="s">
        <v>30</v>
      </c>
      <c r="E4" s="290"/>
      <c r="F4" s="301">
        <v>21336</v>
      </c>
      <c r="G4" s="298"/>
      <c r="H4" s="290" t="s">
        <v>9</v>
      </c>
      <c r="I4" s="290"/>
      <c r="J4" s="301">
        <v>21366</v>
      </c>
      <c r="K4" s="298"/>
      <c r="L4" s="290" t="s">
        <v>9</v>
      </c>
      <c r="M4" s="290"/>
      <c r="N4" s="301">
        <v>21397</v>
      </c>
      <c r="O4" s="298"/>
      <c r="P4" s="290" t="s">
        <v>9</v>
      </c>
      <c r="Q4" s="290"/>
      <c r="R4" s="301">
        <v>21428</v>
      </c>
      <c r="S4" s="298"/>
      <c r="T4" s="290" t="s">
        <v>9</v>
      </c>
      <c r="U4" s="290"/>
      <c r="V4" s="301">
        <v>21458</v>
      </c>
      <c r="W4" s="298"/>
      <c r="X4" s="290" t="s">
        <v>9</v>
      </c>
      <c r="Y4" s="290"/>
      <c r="Z4" s="301">
        <v>21489</v>
      </c>
      <c r="AA4" s="298"/>
      <c r="AB4" s="290" t="s">
        <v>9</v>
      </c>
      <c r="AC4" s="290"/>
      <c r="AD4" s="301">
        <v>21519</v>
      </c>
      <c r="AE4" s="298"/>
      <c r="AF4" s="290" t="s">
        <v>9</v>
      </c>
      <c r="AG4" s="290"/>
      <c r="AH4" s="301">
        <v>21550</v>
      </c>
      <c r="AI4" s="298"/>
      <c r="AJ4" s="290" t="s">
        <v>9</v>
      </c>
      <c r="AK4" s="290"/>
      <c r="AL4" s="301">
        <v>21581</v>
      </c>
      <c r="AM4" s="298"/>
      <c r="AN4" s="290" t="s">
        <v>9</v>
      </c>
      <c r="AO4" s="290"/>
      <c r="AP4" s="301">
        <v>21607</v>
      </c>
      <c r="AQ4" s="298"/>
      <c r="AR4" s="290" t="s">
        <v>9</v>
      </c>
      <c r="AS4" s="290"/>
      <c r="AT4" s="301">
        <v>240784</v>
      </c>
      <c r="AU4" s="298"/>
      <c r="AV4" s="302" t="s">
        <v>9</v>
      </c>
      <c r="AW4" s="303"/>
      <c r="AX4" s="301">
        <v>21670</v>
      </c>
      <c r="AY4" s="298"/>
      <c r="AZ4" s="290" t="s">
        <v>31</v>
      </c>
      <c r="BA4" s="290"/>
      <c r="BB4" s="301">
        <v>21701</v>
      </c>
      <c r="BC4" s="298"/>
      <c r="BD4" s="290" t="s">
        <v>31</v>
      </c>
      <c r="BE4" s="290"/>
      <c r="BF4" s="301">
        <v>21728</v>
      </c>
      <c r="BG4" s="298"/>
      <c r="BH4" s="290" t="s">
        <v>31</v>
      </c>
      <c r="BI4" s="290"/>
      <c r="BJ4" s="301">
        <v>21751</v>
      </c>
      <c r="BK4" s="298"/>
      <c r="BL4" s="290" t="s">
        <v>31</v>
      </c>
      <c r="BM4" s="290"/>
      <c r="BN4" s="301">
        <v>21787</v>
      </c>
      <c r="BO4" s="298"/>
      <c r="BP4" s="290" t="s">
        <v>31</v>
      </c>
      <c r="BQ4" s="290"/>
      <c r="BR4" s="289" t="s">
        <v>32</v>
      </c>
      <c r="BS4" s="290"/>
      <c r="BT4" s="290" t="s">
        <v>33</v>
      </c>
      <c r="BU4" s="290"/>
      <c r="BV4" s="290" t="s">
        <v>34</v>
      </c>
      <c r="BW4" s="290"/>
      <c r="BX4" s="290"/>
      <c r="BY4" s="290"/>
      <c r="BZ4" s="290" t="s">
        <v>35</v>
      </c>
      <c r="CA4" s="290"/>
      <c r="CB4" s="290" t="s">
        <v>36</v>
      </c>
      <c r="CC4" s="290"/>
      <c r="CD4" s="290" t="s">
        <v>19</v>
      </c>
      <c r="CE4" s="290"/>
      <c r="CF4" s="290" t="s">
        <v>37</v>
      </c>
      <c r="CG4" s="290"/>
    </row>
    <row r="5" spans="1:85" s="57" customFormat="1" x14ac:dyDescent="0.5">
      <c r="A5" s="294"/>
      <c r="B5" s="300"/>
      <c r="C5" s="294"/>
      <c r="D5" s="290"/>
      <c r="E5" s="290"/>
      <c r="F5" s="298"/>
      <c r="G5" s="298"/>
      <c r="H5" s="290"/>
      <c r="I5" s="290"/>
      <c r="J5" s="298"/>
      <c r="K5" s="298"/>
      <c r="L5" s="290"/>
      <c r="M5" s="290"/>
      <c r="N5" s="298"/>
      <c r="O5" s="298"/>
      <c r="P5" s="290"/>
      <c r="Q5" s="290"/>
      <c r="R5" s="298"/>
      <c r="S5" s="298"/>
      <c r="T5" s="290"/>
      <c r="U5" s="290"/>
      <c r="V5" s="298"/>
      <c r="W5" s="298"/>
      <c r="X5" s="290"/>
      <c r="Y5" s="290"/>
      <c r="Z5" s="298"/>
      <c r="AA5" s="298"/>
      <c r="AB5" s="290"/>
      <c r="AC5" s="290"/>
      <c r="AD5" s="298"/>
      <c r="AE5" s="298"/>
      <c r="AF5" s="290"/>
      <c r="AG5" s="290"/>
      <c r="AH5" s="298"/>
      <c r="AI5" s="298"/>
      <c r="AJ5" s="290"/>
      <c r="AK5" s="290"/>
      <c r="AL5" s="298"/>
      <c r="AM5" s="298"/>
      <c r="AN5" s="290"/>
      <c r="AO5" s="290"/>
      <c r="AP5" s="298"/>
      <c r="AQ5" s="298"/>
      <c r="AR5" s="290"/>
      <c r="AS5" s="290"/>
      <c r="AT5" s="298"/>
      <c r="AU5" s="298"/>
      <c r="AV5" s="304"/>
      <c r="AW5" s="305"/>
      <c r="AX5" s="298"/>
      <c r="AY5" s="298"/>
      <c r="AZ5" s="290"/>
      <c r="BA5" s="290"/>
      <c r="BB5" s="298"/>
      <c r="BC5" s="298"/>
      <c r="BD5" s="290"/>
      <c r="BE5" s="290"/>
      <c r="BF5" s="298"/>
      <c r="BG5" s="298"/>
      <c r="BH5" s="290"/>
      <c r="BI5" s="290"/>
      <c r="BJ5" s="298"/>
      <c r="BK5" s="298"/>
      <c r="BL5" s="290"/>
      <c r="BM5" s="290"/>
      <c r="BN5" s="298"/>
      <c r="BO5" s="298"/>
      <c r="BP5" s="290"/>
      <c r="BQ5" s="290"/>
      <c r="BR5" s="290"/>
      <c r="BS5" s="290"/>
      <c r="BT5" s="290"/>
      <c r="BU5" s="290"/>
      <c r="BV5" s="290"/>
      <c r="BW5" s="290"/>
      <c r="BX5" s="290"/>
      <c r="BY5" s="290"/>
      <c r="BZ5" s="290"/>
      <c r="CA5" s="290"/>
      <c r="CB5" s="290"/>
      <c r="CC5" s="290"/>
      <c r="CD5" s="290"/>
      <c r="CE5" s="290"/>
      <c r="CF5" s="290"/>
      <c r="CG5" s="290"/>
    </row>
    <row r="6" spans="1:85" s="57" customFormat="1" x14ac:dyDescent="0.5">
      <c r="A6" s="5" t="s">
        <v>147</v>
      </c>
      <c r="B6" s="300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12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งบทดลองส่งรายเดือนปี65-67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'งบทดลองส่งรายเดือนปี65-67'!Print_Area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'งบทดลองส่งรายเดือนปี65-67'!Print_Titles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2022-07-02T13:25:59Z</cp:lastPrinted>
  <dcterms:created xsi:type="dcterms:W3CDTF">2006-04-10T23:10:14Z</dcterms:created>
  <dcterms:modified xsi:type="dcterms:W3CDTF">2023-08-08T02:11:27Z</dcterms:modified>
</cp:coreProperties>
</file>