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M24" i="37" l="1"/>
  <c r="AL84" i="37"/>
  <c r="AO13" i="37"/>
  <c r="AM98" i="37"/>
  <c r="AN97" i="37"/>
  <c r="AN96" i="37"/>
  <c r="AO95" i="37"/>
  <c r="AN95" i="37"/>
  <c r="AO94" i="37"/>
  <c r="AN94" i="37"/>
  <c r="AN93" i="37"/>
  <c r="AO93" i="37" s="1"/>
  <c r="AO92" i="37"/>
  <c r="AN92" i="37"/>
  <c r="AO91" i="37"/>
  <c r="AN91" i="37"/>
  <c r="AO90" i="37"/>
  <c r="AO89" i="37"/>
  <c r="AN89" i="37"/>
  <c r="AO88" i="37"/>
  <c r="AN88" i="37"/>
  <c r="AN87" i="37"/>
  <c r="AN86" i="37"/>
  <c r="AN85" i="37"/>
  <c r="AN84" i="37"/>
  <c r="AN83" i="37"/>
  <c r="AN82" i="37"/>
  <c r="AO81" i="37"/>
  <c r="AN81" i="37"/>
  <c r="AN80" i="37"/>
  <c r="AN79" i="37"/>
  <c r="AN78" i="37"/>
  <c r="AN77" i="37"/>
  <c r="AN76" i="37"/>
  <c r="AO75" i="37"/>
  <c r="AN75" i="37"/>
  <c r="AO74" i="37"/>
  <c r="AN74" i="37"/>
  <c r="AN73" i="37"/>
  <c r="AN72" i="37"/>
  <c r="AO71" i="37"/>
  <c r="AN71" i="37"/>
  <c r="AN70" i="37"/>
  <c r="AO69" i="37"/>
  <c r="AN69" i="37"/>
  <c r="AN68" i="37"/>
  <c r="AO67" i="37"/>
  <c r="AN67" i="37"/>
  <c r="AN66" i="37"/>
  <c r="AN65" i="37"/>
  <c r="AN64" i="37"/>
  <c r="AO63" i="37"/>
  <c r="AN63" i="37"/>
  <c r="AO62" i="37"/>
  <c r="AN62" i="37"/>
  <c r="AO61" i="37"/>
  <c r="AN61" i="37"/>
  <c r="AO60" i="37"/>
  <c r="AO59" i="37"/>
  <c r="AN59" i="37"/>
  <c r="AO58" i="37"/>
  <c r="AN58" i="37"/>
  <c r="AO57" i="37"/>
  <c r="AO56" i="37"/>
  <c r="AN56" i="37"/>
  <c r="AO55" i="37"/>
  <c r="AO54" i="37"/>
  <c r="AN54" i="37"/>
  <c r="AO53" i="37"/>
  <c r="AN53" i="37"/>
  <c r="AO52" i="37"/>
  <c r="AN52" i="37"/>
  <c r="AO51" i="37"/>
  <c r="AN51" i="37"/>
  <c r="AO50" i="37"/>
  <c r="AN50" i="37"/>
  <c r="AO49" i="37"/>
  <c r="AO48" i="37"/>
  <c r="AN48" i="37"/>
  <c r="AO47" i="37"/>
  <c r="AN47" i="37"/>
  <c r="AO46" i="37"/>
  <c r="AN46" i="37"/>
  <c r="AO45" i="37"/>
  <c r="AN45" i="37"/>
  <c r="AO44" i="37"/>
  <c r="AO43" i="37"/>
  <c r="AN43" i="37"/>
  <c r="AO42" i="37"/>
  <c r="AN42" i="37"/>
  <c r="AO41" i="37"/>
  <c r="AN41" i="37"/>
  <c r="AO40" i="37"/>
  <c r="AN40" i="37"/>
  <c r="AO39" i="37"/>
  <c r="AN39" i="37"/>
  <c r="AO38" i="37"/>
  <c r="AN38" i="37"/>
  <c r="AO37" i="37"/>
  <c r="AN37" i="37"/>
  <c r="AO36" i="37"/>
  <c r="AO35" i="37"/>
  <c r="AN35" i="37"/>
  <c r="AO34" i="37"/>
  <c r="AN34" i="37"/>
  <c r="AN33" i="37"/>
  <c r="AO32" i="37"/>
  <c r="AN32" i="37"/>
  <c r="AN31" i="37"/>
  <c r="AO30" i="37"/>
  <c r="AN30" i="37"/>
  <c r="AN29" i="37"/>
  <c r="AO28" i="37"/>
  <c r="AN28" i="37"/>
  <c r="AN27" i="37"/>
  <c r="AO26" i="37"/>
  <c r="AN26" i="37"/>
  <c r="AO25" i="37"/>
  <c r="AN25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N12" i="37"/>
  <c r="AN11" i="37"/>
  <c r="AN10" i="37"/>
  <c r="AN9" i="37"/>
  <c r="AN8" i="37"/>
  <c r="AO98" i="37" l="1"/>
  <c r="AN98" i="37"/>
  <c r="AL98" i="37"/>
  <c r="AO100" i="37" l="1"/>
  <c r="AH68" i="37" l="1"/>
  <c r="AH73" i="37"/>
  <c r="AH65" i="37"/>
  <c r="AP36" i="37"/>
  <c r="AG58" i="37"/>
  <c r="AQ8" i="37"/>
  <c r="AP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AQ94" i="37"/>
  <c r="AQ95" i="37"/>
  <c r="AQ96" i="37"/>
  <c r="AQ97" i="37"/>
  <c r="AQ82" i="37"/>
  <c r="AQ83" i="37"/>
  <c r="AQ84" i="37"/>
  <c r="AQ85" i="37"/>
  <c r="AQ86" i="37"/>
  <c r="AQ87" i="37"/>
  <c r="AQ88" i="37"/>
  <c r="AQ89" i="37"/>
  <c r="AQ90" i="37"/>
  <c r="AQ91" i="37"/>
  <c r="AQ92" i="37"/>
  <c r="AQ93" i="37"/>
  <c r="AQ75" i="37"/>
  <c r="AQ76" i="37"/>
  <c r="AQ77" i="37"/>
  <c r="AQ78" i="37"/>
  <c r="AQ79" i="37"/>
  <c r="AQ80" i="37"/>
  <c r="AQ81" i="37"/>
  <c r="AQ66" i="37"/>
  <c r="AQ67" i="37"/>
  <c r="AQ68" i="37"/>
  <c r="AQ69" i="37"/>
  <c r="AQ70" i="37"/>
  <c r="AQ71" i="37"/>
  <c r="AQ72" i="37"/>
  <c r="AQ73" i="37"/>
  <c r="AQ74" i="37"/>
  <c r="AQ58" i="37"/>
  <c r="AQ59" i="37"/>
  <c r="AQ60" i="37"/>
  <c r="AQ61" i="37"/>
  <c r="AQ62" i="37"/>
  <c r="AQ63" i="37"/>
  <c r="AQ64" i="37"/>
  <c r="AQ65" i="37"/>
  <c r="AQ47" i="37"/>
  <c r="AQ48" i="37"/>
  <c r="AQ49" i="37"/>
  <c r="AQ50" i="37"/>
  <c r="AQ51" i="37"/>
  <c r="AQ52" i="37"/>
  <c r="AQ53" i="37"/>
  <c r="AQ54" i="37"/>
  <c r="AQ56" i="37"/>
  <c r="AQ38" i="37"/>
  <c r="AQ39" i="37"/>
  <c r="AQ40" i="37"/>
  <c r="AQ41" i="37"/>
  <c r="AQ42" i="37"/>
  <c r="AQ43" i="37"/>
  <c r="AQ44" i="37"/>
  <c r="AQ45" i="37"/>
  <c r="AQ46" i="37"/>
  <c r="AQ27" i="37"/>
  <c r="AQ28" i="37"/>
  <c r="AQ30" i="37"/>
  <c r="AQ32" i="37"/>
  <c r="AQ33" i="37"/>
  <c r="AQ34" i="37"/>
  <c r="AQ35" i="37"/>
  <c r="AQ36" i="37"/>
  <c r="AQ37" i="37"/>
  <c r="AQ19" i="37"/>
  <c r="AQ20" i="37"/>
  <c r="AQ21" i="37"/>
  <c r="AQ22" i="37"/>
  <c r="AQ23" i="37"/>
  <c r="AQ24" i="37"/>
  <c r="AQ25" i="37"/>
  <c r="AQ26" i="37"/>
  <c r="AQ10" i="37"/>
  <c r="AQ11" i="37"/>
  <c r="AQ12" i="37"/>
  <c r="AQ13" i="37"/>
  <c r="AQ14" i="37"/>
  <c r="AQ15" i="37"/>
  <c r="AQ16" i="37"/>
  <c r="AQ17" i="37"/>
  <c r="AQ18" i="37"/>
  <c r="AP92" i="37"/>
  <c r="AP93" i="37"/>
  <c r="AP94" i="37"/>
  <c r="AP95" i="37"/>
  <c r="AP96" i="37"/>
  <c r="AP97" i="37"/>
  <c r="AP85" i="37"/>
  <c r="AP86" i="37"/>
  <c r="AP87" i="37"/>
  <c r="AP88" i="37"/>
  <c r="AP89" i="37"/>
  <c r="AP90" i="37"/>
  <c r="AP91" i="37"/>
  <c r="AP70" i="37"/>
  <c r="AP71" i="37"/>
  <c r="AP72" i="37"/>
  <c r="AP73" i="37"/>
  <c r="AP74" i="37"/>
  <c r="AP75" i="37"/>
  <c r="AP76" i="37"/>
  <c r="AP77" i="37"/>
  <c r="AP78" i="37"/>
  <c r="AP79" i="37"/>
  <c r="AP80" i="37"/>
  <c r="AP81" i="37"/>
  <c r="AP82" i="37"/>
  <c r="AP83" i="37"/>
  <c r="AP61" i="37"/>
  <c r="AP62" i="37"/>
  <c r="AP63" i="37"/>
  <c r="AP64" i="37"/>
  <c r="AP66" i="37"/>
  <c r="AP67" i="37"/>
  <c r="AP69" i="37"/>
  <c r="AP52" i="37"/>
  <c r="AP53" i="37"/>
  <c r="AP55" i="37"/>
  <c r="AP56" i="37"/>
  <c r="AP57" i="37"/>
  <c r="AP58" i="37"/>
  <c r="AP59" i="37"/>
  <c r="AP60" i="37"/>
  <c r="AP43" i="37"/>
  <c r="AP44" i="37"/>
  <c r="AP45" i="37"/>
  <c r="AP46" i="37"/>
  <c r="AP47" i="37"/>
  <c r="AP48" i="37"/>
  <c r="AP49" i="37"/>
  <c r="AP50" i="37"/>
  <c r="AP51" i="37"/>
  <c r="AP31" i="37"/>
  <c r="AP32" i="37"/>
  <c r="AP33" i="37"/>
  <c r="AP34" i="37"/>
  <c r="AP35" i="37"/>
  <c r="AP37" i="37"/>
  <c r="AP38" i="37"/>
  <c r="AP39" i="37"/>
  <c r="AP40" i="37"/>
  <c r="AP41" i="37"/>
  <c r="AP42" i="37"/>
  <c r="AP20" i="37"/>
  <c r="AP21" i="37"/>
  <c r="AP22" i="37"/>
  <c r="AP23" i="37"/>
  <c r="AP24" i="37"/>
  <c r="AP25" i="37"/>
  <c r="AP26" i="37"/>
  <c r="AP27" i="37"/>
  <c r="AP28" i="37"/>
  <c r="AP29" i="37"/>
  <c r="AP30" i="37"/>
  <c r="AP9" i="37"/>
  <c r="AP10" i="37"/>
  <c r="AP11" i="37"/>
  <c r="AP12" i="37"/>
  <c r="AP13" i="37"/>
  <c r="AP14" i="37"/>
  <c r="AP15" i="37"/>
  <c r="AP16" i="37"/>
  <c r="AP17" i="37"/>
  <c r="AP18" i="37"/>
  <c r="AP19" i="37"/>
  <c r="AD68" i="37" l="1"/>
  <c r="AD84" i="37"/>
  <c r="AE98" i="37"/>
  <c r="AP68" i="37" l="1"/>
  <c r="AD98" i="37"/>
  <c r="Z65" i="37"/>
  <c r="AA57" i="37"/>
  <c r="AA31" i="37"/>
  <c r="Z84" i="37" l="1"/>
  <c r="AQ57" i="37"/>
  <c r="Z36" i="37"/>
  <c r="AA98" i="37"/>
  <c r="Z98" i="37" l="1"/>
  <c r="W31" i="37"/>
  <c r="V84" i="37" s="1"/>
  <c r="W29" i="37"/>
  <c r="S9" i="37"/>
  <c r="AQ9" i="37" l="1"/>
  <c r="AQ29" i="37"/>
  <c r="V98" i="37"/>
  <c r="W98" i="37" l="1"/>
  <c r="R84" i="37"/>
  <c r="S8" i="37"/>
  <c r="R8" i="37"/>
  <c r="S31" i="37"/>
  <c r="S55" i="37"/>
  <c r="AQ55" i="37" l="1"/>
  <c r="AP84" i="37"/>
  <c r="AQ31" i="37"/>
  <c r="AQ98" i="37"/>
  <c r="D54" i="37"/>
  <c r="AP54" i="37" s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AP65" i="37" l="1"/>
  <c r="AP98" i="37" s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<sst xmlns="http://schemas.openxmlformats.org/spreadsheetml/2006/main" count="1238" uniqueCount="290">
  <si>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</si>
  <si>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</si>
  <si>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</si>
  <si>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</si>
  <si>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</si>
  <si>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</si>
  <si>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</si>
  <si>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</si>
  <si>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</si>
  <si>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</si>
  <si>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</si>
  <si>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</si>
  <si>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</si>
  <si>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</si>
  <si>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</si>
  <si>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</si>
  <si>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</si>
  <si>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</si>
  <si>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</si>
  <si>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</si>
  <si>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</si>
  <si>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</si>
  <si>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</si>
  <si>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</si>
  <si>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</si>
  <si>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</si>
  <si>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</si>
  <si>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</si>
  <si>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</si>
  <si>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</si>
  <si>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</si>
  <si>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</si>
  <si>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</si>
  <si>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</si>
  <si>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</si>
  <si>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</si>
  <si>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</si>
  <si>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</si>
  <si>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</si>
  <si>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</si>
  <si>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</si>
  <si>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</si>
  <si>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</si>
  <si>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</si>
  <si>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</si>
  <si>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</si>
  <si>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</si>
  <si>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</si>
  <si>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</si>
  <si>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</si>
  <si>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</si>
  <si>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</si>
  <si>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</si>
  <si>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</si>
  <si>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</si>
  <si>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</si>
  <si>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</si>
  <si>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</si>
  <si>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</si>
  <si>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</si>
  <si>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</si>
  <si>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</si>
  <si>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</si>
  <si>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</si>
  <si>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</si>
  <si>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</si>
  <si>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</si>
  <si>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</si>
  <si>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</si>
  <si>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</si>
  <si>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</si>
  <si>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</si>
  <si>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</si>
  <si>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</si>
  <si>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</si>
  <si>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</si>
  <si>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</si>
  <si>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</si>
  <si>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</si>
  <si>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</si>
  <si>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</si>
  <si>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</si>
  <si>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</si>
  <si>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</si>
  <si>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</si>
  <si>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</si>
  <si>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</si>
  <si>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</si>
  <si>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</si>
  <si>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</si>
  <si>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</si>
  <si>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</si>
  <si>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</si>
  <si>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</si>
  <si>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</si>
  <si>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</si>
  <si>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</si>
  <si>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</si>
  <si>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</si>
  <si>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</si>
  <si>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</si>
  <si>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</si>
  <si>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</si>
  <si>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</si>
  <si>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</si>
  <si>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</si>
  <si>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</si>
  <si>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</si>
  <si>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</si>
  <si>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</si>
  <si>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</si>
  <si>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</si>
  <si>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</si>
  <si>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</si>
  <si>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</si>
  <si>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</si>
  <si>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</si>
  <si>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</si>
  <si>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</si>
  <si>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</si>
  <si>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</si>
  <si>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</si>
  <si>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</si>
  <si>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</si>
  <si>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</si>
  <si>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</si>
  <si>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</si>
  <si>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</si>
  <si>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</si>
  <si>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</si>
  <si>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</si>
  <si>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</si>
  <si>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</si>
  <si>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</si>
  <si>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</si>
  <si>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</si>
  <si>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</si>
  <si>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</si>
  <si>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</si>
  <si>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</si>
  <si>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</si>
  <si>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</si>
  <si>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</si>
  <si>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</si>
  <si>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</si>
  <si>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</si>
  <si>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</si>
  <si>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</si>
  <si>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</si>
  <si>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</si>
  <si>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</si>
  <si>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</si>
  <si>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</si>
  <si>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</si>
  <si>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</si>
  <si>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</si>
  <si>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</si>
  <si>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</si>
  <si>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</si>
  <si>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</si>
  <si>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</si>
  <si>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</si>
  <si>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</si>
  <si>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</si>
  <si>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</si>
  <si>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</si>
  <si>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</si>
  <si>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</si>
  <si>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</si>
  <si>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</si>
  <si>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</si>
  <si>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</si>
  <si>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</si>
  <si>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</si>
  <si>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</si>
  <si>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</si>
  <si>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</si>
  <si>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</si>
  <si>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</si>
  <si>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</si>
  <si>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</si>
  <si>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</si>
  <si>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</si>
  <si>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</si>
  <si>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</si>
  <si>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</si>
  <si>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</si>
  <si>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</si>
  <si>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</si>
  <si>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</si>
  <si>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</si>
  <si>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</si>
  <si>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</si>
  <si>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</si>
  <si>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</si>
  <si>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</si>
  <si>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</si>
  <si>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</si>
  <si>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</si>
  <si>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</si>
  <si>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</si>
  <si>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</si>
  <si>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</si>
  <si>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</si>
  <si>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</si>
  <si>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</si>
  <si>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</si>
  <si>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</si>
  <si>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</si>
  <si>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</si>
  <si>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</si>
  <si>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</si>
  <si>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</si>
  <si>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</si>
  <si>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</si>
  <si>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</si>
  <si>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</si>
  <si>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</si>
  <si>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</si>
  <si>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</si>
  <si>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</si>
  <si>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</si>
  <si>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</si>
  <si>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</si>
  <si>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</si>
  <si>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</si>
  <si>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</si>
  <si>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</si>
  <si>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</si>
  <si>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</si>
  <si>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</si>
  <si>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</si>
  <si>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</si>
  <si>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</si>
  <si>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</si>
  <si>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</si>
  <si>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</si>
  <si>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</si>
  <si>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</si>
  <si>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</si>
  <si>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</si>
  <si>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</si>
  <si>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</si>
  <si>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</si>
  <si>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</si>
  <si>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</si>
  <si>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</si>
  <si>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</si>
  <si>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</si>
  <si>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</si>
  <si>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</si>
  <si>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</si>
  <si>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</si>
  <si>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</si>
  <si>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</si>
  <si>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</si>
  <si>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</si>
  <si>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</si>
  <si>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</si>
  <si>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</si>
  <si>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</si>
  <si>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</si>
  <si>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</si>
  <si>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</si>
  <si>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</si>
  <si>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</si>
  <si>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</si>
  <si>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</si>
  <si>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</si>
  <si>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</si>
  <si>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</si>
  <si>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</si>
  <si>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</si>
  <si>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</si>
  <si>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</si>
  <si>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</si>
  <si>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</si>
  <si>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</si>
  <si>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</si>
  <si>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</si>
  <si>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</si>
  <si>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</si>
  <si>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</si>
  <si>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</si>
  <si>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</si>
  <si>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</si>
  <si>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</si>
  <si>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</si>
  <si>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1 พ.ค.66 - 30 พ.ย.66</t>
  </si>
  <si>
    <t xml:space="preserve">                                                                                                สิ้นสุดวันที่ 30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</si>
</sst>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9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5" t="s">
        <v>109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x14ac:dyDescent="0.5">
      <c r="A2" s="306" t="s">
        <v>110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2" x14ac:dyDescent="0.5">
      <c r="A3" s="306" t="s">
        <v>118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2" x14ac:dyDescent="0.5">
      <c r="A4" s="307" t="s">
        <v>111</v>
      </c>
      <c r="B4" s="307"/>
      <c r="C4" s="307"/>
      <c r="D4" s="307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5" t="s">
        <v>116</v>
      </c>
      <c r="H12" s="305"/>
      <c r="I12" s="305"/>
      <c r="J12" s="305"/>
    </row>
    <row r="14" spans="1:12" x14ac:dyDescent="0.5">
      <c r="G14" s="305" t="s">
        <v>117</v>
      </c>
      <c r="H14" s="305"/>
      <c r="I14" s="305"/>
      <c r="J14" s="305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4" t="s">
        <v>109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5" t="s">
        <v>116</v>
      </c>
      <c r="H30" s="305"/>
      <c r="I30" s="305"/>
      <c r="J30" s="305"/>
    </row>
    <row r="32" spans="1:10" x14ac:dyDescent="0.5">
      <c r="G32" s="305" t="s">
        <v>127</v>
      </c>
      <c r="H32" s="305"/>
      <c r="I32" s="305"/>
      <c r="J32" s="305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0" t="s">
        <v>26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</row>
    <row r="5" spans="1:69" x14ac:dyDescent="0.5">
      <c r="A5" s="310" t="s">
        <v>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</row>
    <row r="6" spans="1:69" x14ac:dyDescent="0.5">
      <c r="A6" s="311" t="s">
        <v>80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</row>
    <row r="7" spans="1:69" s="57" customFormat="1" x14ac:dyDescent="0.5">
      <c r="A7" s="312" t="s">
        <v>95</v>
      </c>
      <c r="B7" s="309" t="s">
        <v>29</v>
      </c>
      <c r="C7" s="314" t="s">
        <v>81</v>
      </c>
      <c r="D7" s="309" t="s">
        <v>30</v>
      </c>
      <c r="E7" s="309"/>
      <c r="F7" s="308">
        <v>20606</v>
      </c>
      <c r="G7" s="309"/>
      <c r="H7" s="309" t="s">
        <v>31</v>
      </c>
      <c r="I7" s="309"/>
      <c r="J7" s="308">
        <v>20636</v>
      </c>
      <c r="K7" s="309"/>
      <c r="L7" s="309" t="s">
        <v>9</v>
      </c>
      <c r="M7" s="309"/>
      <c r="N7" s="308">
        <v>20667</v>
      </c>
      <c r="O7" s="309"/>
      <c r="P7" s="309" t="s">
        <v>31</v>
      </c>
      <c r="Q7" s="309"/>
      <c r="R7" s="308">
        <v>20698</v>
      </c>
      <c r="S7" s="309"/>
      <c r="T7" s="309" t="s">
        <v>9</v>
      </c>
      <c r="U7" s="309"/>
      <c r="V7" s="308">
        <v>20728</v>
      </c>
      <c r="W7" s="309"/>
      <c r="X7" s="309" t="s">
        <v>31</v>
      </c>
      <c r="Y7" s="309"/>
      <c r="Z7" s="308">
        <v>20759</v>
      </c>
      <c r="AA7" s="309"/>
      <c r="AB7" s="309" t="s">
        <v>9</v>
      </c>
      <c r="AC7" s="309"/>
      <c r="AD7" s="308">
        <v>20789</v>
      </c>
      <c r="AE7" s="309"/>
      <c r="AF7" s="309" t="s">
        <v>31</v>
      </c>
      <c r="AG7" s="309"/>
      <c r="AH7" s="308">
        <v>20820</v>
      </c>
      <c r="AI7" s="309"/>
      <c r="AJ7" s="309" t="s">
        <v>9</v>
      </c>
      <c r="AK7" s="309"/>
      <c r="AL7" s="308">
        <v>20851</v>
      </c>
      <c r="AM7" s="309"/>
      <c r="AN7" s="309" t="s">
        <v>31</v>
      </c>
      <c r="AO7" s="309"/>
      <c r="AP7" s="308">
        <v>20879</v>
      </c>
      <c r="AQ7" s="309"/>
      <c r="AR7" s="309" t="s">
        <v>9</v>
      </c>
      <c r="AS7" s="309"/>
      <c r="AT7" s="308">
        <v>20910</v>
      </c>
      <c r="AU7" s="309"/>
      <c r="AV7" s="309" t="s">
        <v>31</v>
      </c>
      <c r="AW7" s="309"/>
      <c r="AX7" s="308">
        <v>20940</v>
      </c>
      <c r="AY7" s="309"/>
      <c r="AZ7" s="309" t="s">
        <v>31</v>
      </c>
      <c r="BA7" s="309"/>
      <c r="BB7" s="308" t="s">
        <v>32</v>
      </c>
      <c r="BC7" s="309"/>
      <c r="BD7" s="309" t="s">
        <v>33</v>
      </c>
      <c r="BE7" s="309"/>
      <c r="BF7" s="309" t="s">
        <v>34</v>
      </c>
      <c r="BG7" s="309"/>
      <c r="BH7" s="309"/>
      <c r="BI7" s="309"/>
      <c r="BJ7" s="309" t="s">
        <v>35</v>
      </c>
      <c r="BK7" s="309"/>
      <c r="BL7" s="309" t="s">
        <v>36</v>
      </c>
      <c r="BM7" s="309"/>
      <c r="BN7" s="309" t="s">
        <v>19</v>
      </c>
      <c r="BO7" s="309"/>
      <c r="BP7" s="309" t="s">
        <v>37</v>
      </c>
      <c r="BQ7" s="309"/>
    </row>
    <row r="8" spans="1:69" s="57" customFormat="1" x14ac:dyDescent="0.5">
      <c r="A8" s="313"/>
      <c r="B8" s="309"/>
      <c r="C8" s="315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</row>
    <row r="9" spans="1:69" s="57" customFormat="1" x14ac:dyDescent="0.5">
      <c r="A9" s="5" t="s">
        <v>96</v>
      </c>
      <c r="B9" s="309"/>
      <c r="C9" s="316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2" t="s">
        <v>146</v>
      </c>
      <c r="B4" s="319" t="s">
        <v>29</v>
      </c>
      <c r="C4" s="312" t="s">
        <v>95</v>
      </c>
      <c r="D4" s="309" t="s">
        <v>30</v>
      </c>
      <c r="E4" s="309"/>
      <c r="F4" s="308">
        <v>21336</v>
      </c>
      <c r="G4" s="309"/>
      <c r="H4" s="317" t="s">
        <v>9</v>
      </c>
      <c r="I4" s="317"/>
      <c r="J4" s="308">
        <v>21366</v>
      </c>
      <c r="K4" s="309"/>
      <c r="L4" s="317" t="s">
        <v>9</v>
      </c>
      <c r="M4" s="317"/>
      <c r="N4" s="308">
        <v>21397</v>
      </c>
      <c r="O4" s="309"/>
      <c r="P4" s="317" t="s">
        <v>9</v>
      </c>
      <c r="Q4" s="317"/>
      <c r="R4" s="308">
        <v>21428</v>
      </c>
      <c r="S4" s="309"/>
      <c r="T4" s="317" t="s">
        <v>9</v>
      </c>
      <c r="U4" s="317"/>
      <c r="V4" s="308">
        <v>21458</v>
      </c>
      <c r="W4" s="309"/>
      <c r="X4" s="317" t="s">
        <v>9</v>
      </c>
      <c r="Y4" s="317"/>
      <c r="Z4" s="308">
        <v>21489</v>
      </c>
      <c r="AA4" s="309"/>
      <c r="AB4" s="317" t="s">
        <v>9</v>
      </c>
      <c r="AC4" s="317"/>
      <c r="AD4" s="308">
        <v>21519</v>
      </c>
      <c r="AE4" s="309"/>
      <c r="AF4" s="317" t="s">
        <v>9</v>
      </c>
      <c r="AG4" s="317"/>
      <c r="AH4" s="308">
        <v>21550</v>
      </c>
      <c r="AI4" s="309"/>
      <c r="AJ4" s="317" t="s">
        <v>9</v>
      </c>
      <c r="AK4" s="317"/>
      <c r="AL4" s="308">
        <v>21581</v>
      </c>
      <c r="AM4" s="309"/>
      <c r="AN4" s="317" t="s">
        <v>9</v>
      </c>
      <c r="AO4" s="317"/>
      <c r="AP4" s="308">
        <v>21607</v>
      </c>
      <c r="AQ4" s="309"/>
      <c r="AR4" s="317" t="s">
        <v>9</v>
      </c>
      <c r="AS4" s="317"/>
      <c r="AT4" s="308">
        <v>240784</v>
      </c>
      <c r="AU4" s="309"/>
      <c r="AV4" s="309" t="s">
        <v>31</v>
      </c>
      <c r="AW4" s="309"/>
      <c r="AX4" s="308">
        <v>21670</v>
      </c>
      <c r="AY4" s="309"/>
      <c r="AZ4" s="309" t="s">
        <v>31</v>
      </c>
      <c r="BA4" s="309"/>
      <c r="BB4" s="308" t="s">
        <v>32</v>
      </c>
      <c r="BC4" s="309"/>
      <c r="BD4" s="309" t="s">
        <v>33</v>
      </c>
      <c r="BE4" s="309"/>
      <c r="BF4" s="309" t="s">
        <v>34</v>
      </c>
      <c r="BG4" s="309"/>
      <c r="BH4" s="309"/>
      <c r="BI4" s="309"/>
      <c r="BJ4" s="309" t="s">
        <v>35</v>
      </c>
      <c r="BK4" s="309"/>
      <c r="BL4" s="309" t="s">
        <v>36</v>
      </c>
      <c r="BM4" s="309"/>
      <c r="BN4" s="309" t="s">
        <v>19</v>
      </c>
      <c r="BO4" s="309"/>
      <c r="BP4" s="309" t="s">
        <v>37</v>
      </c>
      <c r="BQ4" s="309"/>
    </row>
    <row r="5" spans="1:69" s="57" customFormat="1" x14ac:dyDescent="0.5">
      <c r="A5" s="313"/>
      <c r="B5" s="319"/>
      <c r="C5" s="313"/>
      <c r="D5" s="309"/>
      <c r="E5" s="309"/>
      <c r="F5" s="309"/>
      <c r="G5" s="309"/>
      <c r="H5" s="317"/>
      <c r="I5" s="317"/>
      <c r="J5" s="309"/>
      <c r="K5" s="309"/>
      <c r="L5" s="317"/>
      <c r="M5" s="317"/>
      <c r="N5" s="309"/>
      <c r="O5" s="309"/>
      <c r="P5" s="317"/>
      <c r="Q5" s="317"/>
      <c r="R5" s="309"/>
      <c r="S5" s="309"/>
      <c r="T5" s="317"/>
      <c r="U5" s="317"/>
      <c r="V5" s="309"/>
      <c r="W5" s="309"/>
      <c r="X5" s="317"/>
      <c r="Y5" s="317"/>
      <c r="Z5" s="309"/>
      <c r="AA5" s="309"/>
      <c r="AB5" s="317"/>
      <c r="AC5" s="317"/>
      <c r="AD5" s="309"/>
      <c r="AE5" s="309"/>
      <c r="AF5" s="317"/>
      <c r="AG5" s="317"/>
      <c r="AH5" s="309"/>
      <c r="AI5" s="309"/>
      <c r="AJ5" s="317"/>
      <c r="AK5" s="317"/>
      <c r="AL5" s="309"/>
      <c r="AM5" s="309"/>
      <c r="AN5" s="317"/>
      <c r="AO5" s="317"/>
      <c r="AP5" s="309"/>
      <c r="AQ5" s="309"/>
      <c r="AR5" s="317"/>
      <c r="AS5" s="317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</row>
    <row r="6" spans="1:69" s="57" customFormat="1" x14ac:dyDescent="0.5">
      <c r="A6" s="5" t="s">
        <v>147</v>
      </c>
      <c r="B6" s="319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8"/>
      <c r="AR103" s="318"/>
      <c r="AS103" s="318"/>
      <c r="AT103" s="318" t="s">
        <v>158</v>
      </c>
      <c r="AU103" s="318"/>
      <c r="AV103" s="318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8"/>
      <c r="AR104" s="318"/>
      <c r="AS104" s="318"/>
      <c r="AT104" s="318" t="s">
        <v>159</v>
      </c>
      <c r="AU104" s="318"/>
      <c r="AV104" s="318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8" t="s">
        <v>156</v>
      </c>
      <c r="AU105" s="318"/>
      <c r="AV105" s="318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3" t="s">
        <v>203</v>
      </c>
      <c r="B4" s="319" t="s">
        <v>29</v>
      </c>
      <c r="C4" s="312" t="s">
        <v>95</v>
      </c>
      <c r="D4" s="309" t="s">
        <v>30</v>
      </c>
      <c r="E4" s="309"/>
      <c r="F4" s="320">
        <v>21336</v>
      </c>
      <c r="G4" s="320"/>
      <c r="H4" s="309" t="s">
        <v>9</v>
      </c>
      <c r="I4" s="309"/>
      <c r="J4" s="320">
        <v>21366</v>
      </c>
      <c r="K4" s="320"/>
      <c r="L4" s="309" t="s">
        <v>9</v>
      </c>
      <c r="M4" s="309"/>
      <c r="N4" s="320">
        <v>21397</v>
      </c>
      <c r="O4" s="320"/>
      <c r="P4" s="309" t="s">
        <v>9</v>
      </c>
      <c r="Q4" s="309"/>
      <c r="R4" s="320">
        <v>21428</v>
      </c>
      <c r="S4" s="320"/>
      <c r="T4" s="309" t="s">
        <v>9</v>
      </c>
      <c r="U4" s="309"/>
      <c r="V4" s="320">
        <v>21458</v>
      </c>
      <c r="W4" s="320"/>
      <c r="X4" s="309" t="s">
        <v>9</v>
      </c>
      <c r="Y4" s="309"/>
      <c r="Z4" s="320">
        <v>21489</v>
      </c>
      <c r="AA4" s="320"/>
      <c r="AB4" s="309" t="s">
        <v>9</v>
      </c>
      <c r="AC4" s="309"/>
      <c r="AD4" s="320">
        <v>21519</v>
      </c>
      <c r="AE4" s="320"/>
      <c r="AF4" s="309" t="s">
        <v>9</v>
      </c>
      <c r="AG4" s="309"/>
      <c r="AH4" s="320">
        <v>21550</v>
      </c>
      <c r="AI4" s="320"/>
      <c r="AJ4" s="309" t="s">
        <v>9</v>
      </c>
      <c r="AK4" s="309"/>
      <c r="AL4" s="320">
        <v>21581</v>
      </c>
      <c r="AM4" s="320"/>
      <c r="AN4" s="309" t="s">
        <v>9</v>
      </c>
      <c r="AO4" s="309"/>
      <c r="AP4" s="320">
        <v>21607</v>
      </c>
      <c r="AQ4" s="320"/>
      <c r="AR4" s="309" t="s">
        <v>9</v>
      </c>
      <c r="AS4" s="309"/>
      <c r="AT4" s="320">
        <v>240784</v>
      </c>
      <c r="AU4" s="320"/>
      <c r="AV4" s="309" t="s">
        <v>9</v>
      </c>
      <c r="AW4" s="309"/>
      <c r="AX4" s="320">
        <v>21670</v>
      </c>
      <c r="AY4" s="320"/>
      <c r="AZ4" s="325" t="s">
        <v>205</v>
      </c>
      <c r="BA4" s="325"/>
      <c r="BB4" s="320">
        <v>21701</v>
      </c>
      <c r="BC4" s="317"/>
      <c r="BD4" s="309" t="s">
        <v>31</v>
      </c>
      <c r="BE4" s="309"/>
      <c r="BF4" s="320">
        <v>21728</v>
      </c>
      <c r="BG4" s="317"/>
      <c r="BH4" s="309" t="s">
        <v>31</v>
      </c>
      <c r="BI4" s="309"/>
      <c r="BJ4" s="320">
        <v>21751</v>
      </c>
      <c r="BK4" s="317"/>
      <c r="BL4" s="309" t="s">
        <v>31</v>
      </c>
      <c r="BM4" s="309"/>
      <c r="BN4" s="320">
        <v>21787</v>
      </c>
      <c r="BO4" s="317"/>
      <c r="BP4" s="309" t="s">
        <v>172</v>
      </c>
      <c r="BQ4" s="309"/>
      <c r="BR4" s="320">
        <v>21823</v>
      </c>
      <c r="BS4" s="317"/>
      <c r="BT4" s="309" t="s">
        <v>172</v>
      </c>
      <c r="BU4" s="309"/>
      <c r="BV4" s="320">
        <v>21848</v>
      </c>
      <c r="BW4" s="317"/>
      <c r="BX4" s="309" t="s">
        <v>172</v>
      </c>
      <c r="BY4" s="309"/>
      <c r="BZ4" s="320">
        <v>21879</v>
      </c>
      <c r="CA4" s="317"/>
      <c r="CB4" s="309" t="s">
        <v>172</v>
      </c>
      <c r="CC4" s="309"/>
      <c r="CD4" s="320">
        <v>21914</v>
      </c>
      <c r="CE4" s="317"/>
      <c r="CF4" s="309" t="s">
        <v>172</v>
      </c>
      <c r="CG4" s="309"/>
      <c r="CH4" s="320">
        <v>21940</v>
      </c>
      <c r="CI4" s="317"/>
      <c r="CJ4" s="309" t="s">
        <v>172</v>
      </c>
      <c r="CK4" s="309"/>
      <c r="CL4" s="320">
        <v>21974</v>
      </c>
      <c r="CM4" s="317"/>
      <c r="CN4" s="309" t="s">
        <v>172</v>
      </c>
      <c r="CO4" s="309"/>
      <c r="CP4" s="320">
        <v>22006</v>
      </c>
      <c r="CQ4" s="317"/>
      <c r="CR4" s="321" t="s">
        <v>172</v>
      </c>
      <c r="CS4" s="322"/>
      <c r="CT4" s="320">
        <v>22032</v>
      </c>
      <c r="CU4" s="317"/>
      <c r="CV4" s="321" t="s">
        <v>172</v>
      </c>
      <c r="CW4" s="322"/>
    </row>
    <row r="5" spans="1:101" s="57" customFormat="1" ht="18.75" customHeight="1" x14ac:dyDescent="0.5">
      <c r="A5" s="326"/>
      <c r="B5" s="319"/>
      <c r="C5" s="312"/>
      <c r="D5" s="309"/>
      <c r="E5" s="309"/>
      <c r="F5" s="320"/>
      <c r="G5" s="320"/>
      <c r="H5" s="309"/>
      <c r="I5" s="309"/>
      <c r="J5" s="320"/>
      <c r="K5" s="320"/>
      <c r="L5" s="309"/>
      <c r="M5" s="309"/>
      <c r="N5" s="320"/>
      <c r="O5" s="320"/>
      <c r="P5" s="309"/>
      <c r="Q5" s="309"/>
      <c r="R5" s="320"/>
      <c r="S5" s="320"/>
      <c r="T5" s="309"/>
      <c r="U5" s="309"/>
      <c r="V5" s="320"/>
      <c r="W5" s="320"/>
      <c r="X5" s="309"/>
      <c r="Y5" s="309"/>
      <c r="Z5" s="320"/>
      <c r="AA5" s="320"/>
      <c r="AB5" s="309"/>
      <c r="AC5" s="309"/>
      <c r="AD5" s="320"/>
      <c r="AE5" s="320"/>
      <c r="AF5" s="309"/>
      <c r="AG5" s="309"/>
      <c r="AH5" s="320"/>
      <c r="AI5" s="320"/>
      <c r="AJ5" s="309"/>
      <c r="AK5" s="309"/>
      <c r="AL5" s="320"/>
      <c r="AM5" s="320"/>
      <c r="AN5" s="309"/>
      <c r="AO5" s="309"/>
      <c r="AP5" s="320"/>
      <c r="AQ5" s="320"/>
      <c r="AR5" s="309"/>
      <c r="AS5" s="309"/>
      <c r="AT5" s="320"/>
      <c r="AU5" s="320"/>
      <c r="AV5" s="309"/>
      <c r="AW5" s="309"/>
      <c r="AX5" s="320"/>
      <c r="AY5" s="320"/>
      <c r="AZ5" s="325"/>
      <c r="BA5" s="325"/>
      <c r="BB5" s="317"/>
      <c r="BC5" s="317"/>
      <c r="BD5" s="309"/>
      <c r="BE5" s="309"/>
      <c r="BF5" s="317"/>
      <c r="BG5" s="317"/>
      <c r="BH5" s="309"/>
      <c r="BI5" s="309"/>
      <c r="BJ5" s="317"/>
      <c r="BK5" s="317"/>
      <c r="BL5" s="309"/>
      <c r="BM5" s="309"/>
      <c r="BN5" s="317"/>
      <c r="BO5" s="317"/>
      <c r="BP5" s="309"/>
      <c r="BQ5" s="309"/>
      <c r="BR5" s="317"/>
      <c r="BS5" s="317"/>
      <c r="BT5" s="309"/>
      <c r="BU5" s="309"/>
      <c r="BV5" s="317"/>
      <c r="BW5" s="317"/>
      <c r="BX5" s="309"/>
      <c r="BY5" s="309"/>
      <c r="BZ5" s="317"/>
      <c r="CA5" s="317"/>
      <c r="CB5" s="309"/>
      <c r="CC5" s="309"/>
      <c r="CD5" s="317"/>
      <c r="CE5" s="317"/>
      <c r="CF5" s="309"/>
      <c r="CG5" s="309"/>
      <c r="CH5" s="317"/>
      <c r="CI5" s="317"/>
      <c r="CJ5" s="309"/>
      <c r="CK5" s="309"/>
      <c r="CL5" s="317"/>
      <c r="CM5" s="317"/>
      <c r="CN5" s="309"/>
      <c r="CO5" s="309"/>
      <c r="CP5" s="317"/>
      <c r="CQ5" s="317"/>
      <c r="CR5" s="323"/>
      <c r="CS5" s="324"/>
      <c r="CT5" s="317"/>
      <c r="CU5" s="317"/>
      <c r="CV5" s="323"/>
      <c r="CW5" s="324"/>
    </row>
    <row r="6" spans="1:101" s="57" customFormat="1" x14ac:dyDescent="0.5">
      <c r="A6" s="327"/>
      <c r="B6" s="319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3" t="s">
        <v>203</v>
      </c>
      <c r="B4" s="319" t="s">
        <v>29</v>
      </c>
      <c r="C4" s="312" t="s">
        <v>95</v>
      </c>
      <c r="D4" s="328" t="s">
        <v>208</v>
      </c>
      <c r="E4" s="329"/>
      <c r="F4" s="320">
        <v>22061</v>
      </c>
      <c r="G4" s="317"/>
      <c r="H4" s="309" t="s">
        <v>172</v>
      </c>
      <c r="I4" s="309"/>
      <c r="J4" s="320">
        <v>22093</v>
      </c>
      <c r="K4" s="317"/>
      <c r="L4" s="309" t="s">
        <v>172</v>
      </c>
      <c r="M4" s="309"/>
      <c r="N4" s="320">
        <v>22128</v>
      </c>
      <c r="O4" s="317"/>
      <c r="P4" s="309" t="s">
        <v>172</v>
      </c>
      <c r="Q4" s="309"/>
      <c r="R4" s="320">
        <v>22159</v>
      </c>
      <c r="S4" s="317"/>
      <c r="T4" s="309" t="s">
        <v>172</v>
      </c>
      <c r="U4" s="309"/>
      <c r="V4" s="320">
        <v>22184</v>
      </c>
      <c r="W4" s="317"/>
      <c r="X4" s="309" t="s">
        <v>172</v>
      </c>
      <c r="Y4" s="309"/>
      <c r="Z4" s="320">
        <v>22220</v>
      </c>
      <c r="AA4" s="317"/>
      <c r="AB4" s="309" t="s">
        <v>172</v>
      </c>
      <c r="AC4" s="309"/>
      <c r="AD4" s="320">
        <v>22250</v>
      </c>
      <c r="AE4" s="317"/>
      <c r="AF4" s="309" t="s">
        <v>172</v>
      </c>
      <c r="AG4" s="309"/>
      <c r="AH4" s="320">
        <v>22281</v>
      </c>
      <c r="AI4" s="317"/>
      <c r="AJ4" s="309" t="s">
        <v>172</v>
      </c>
      <c r="AK4" s="309"/>
      <c r="AL4" s="320">
        <v>22312</v>
      </c>
      <c r="AM4" s="317"/>
      <c r="AN4" s="321" t="s">
        <v>172</v>
      </c>
      <c r="AO4" s="322"/>
      <c r="AP4" s="320">
        <v>22340</v>
      </c>
      <c r="AQ4" s="317"/>
      <c r="AR4" s="321" t="s">
        <v>172</v>
      </c>
      <c r="AS4" s="322"/>
      <c r="AT4" s="320">
        <v>22366</v>
      </c>
      <c r="AU4" s="317"/>
      <c r="AV4" s="321" t="s">
        <v>207</v>
      </c>
      <c r="AW4" s="322"/>
      <c r="AX4" s="320">
        <v>22401</v>
      </c>
      <c r="AY4" s="317"/>
      <c r="AZ4" s="321" t="s">
        <v>234</v>
      </c>
      <c r="BA4" s="322"/>
      <c r="BB4" s="336" t="s">
        <v>228</v>
      </c>
      <c r="BC4" s="337"/>
      <c r="BD4" s="332" t="s">
        <v>229</v>
      </c>
      <c r="BE4" s="333"/>
    </row>
    <row r="5" spans="1:57" x14ac:dyDescent="0.2">
      <c r="A5" s="326"/>
      <c r="B5" s="319"/>
      <c r="C5" s="312"/>
      <c r="D5" s="330" t="s">
        <v>209</v>
      </c>
      <c r="E5" s="331"/>
      <c r="F5" s="317"/>
      <c r="G5" s="317"/>
      <c r="H5" s="309"/>
      <c r="I5" s="309"/>
      <c r="J5" s="317"/>
      <c r="K5" s="317"/>
      <c r="L5" s="309"/>
      <c r="M5" s="309"/>
      <c r="N5" s="317"/>
      <c r="O5" s="317"/>
      <c r="P5" s="309"/>
      <c r="Q5" s="309"/>
      <c r="R5" s="317"/>
      <c r="S5" s="317"/>
      <c r="T5" s="309"/>
      <c r="U5" s="309"/>
      <c r="V5" s="317"/>
      <c r="W5" s="317"/>
      <c r="X5" s="309"/>
      <c r="Y5" s="309"/>
      <c r="Z5" s="317"/>
      <c r="AA5" s="317"/>
      <c r="AB5" s="309"/>
      <c r="AC5" s="309"/>
      <c r="AD5" s="317"/>
      <c r="AE5" s="317"/>
      <c r="AF5" s="309"/>
      <c r="AG5" s="309"/>
      <c r="AH5" s="317"/>
      <c r="AI5" s="317"/>
      <c r="AJ5" s="309"/>
      <c r="AK5" s="309"/>
      <c r="AL5" s="317"/>
      <c r="AM5" s="317"/>
      <c r="AN5" s="323"/>
      <c r="AO5" s="324"/>
      <c r="AP5" s="317"/>
      <c r="AQ5" s="317"/>
      <c r="AR5" s="323"/>
      <c r="AS5" s="324"/>
      <c r="AT5" s="317"/>
      <c r="AU5" s="317"/>
      <c r="AV5" s="323"/>
      <c r="AW5" s="324"/>
      <c r="AX5" s="317"/>
      <c r="AY5" s="317"/>
      <c r="AZ5" s="323"/>
      <c r="BA5" s="324"/>
      <c r="BB5" s="338"/>
      <c r="BC5" s="339"/>
      <c r="BD5" s="334"/>
      <c r="BE5" s="335"/>
    </row>
    <row r="6" spans="1:57" x14ac:dyDescent="0.5">
      <c r="A6" s="327"/>
      <c r="B6" s="319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8"/>
  <sheetViews>
    <sheetView tabSelected="1" view="pageBreakPreview" zoomScale="90" zoomScaleNormal="80" zoomScaleSheetLayoutView="9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W49" sqref="AW49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hidden="1" customWidth="1"/>
    <col min="36" max="37" width="13.7109375" style="88" customWidth="1"/>
    <col min="38" max="39" width="13.7109375" style="297" customWidth="1"/>
    <col min="40" max="41" width="13.7109375" style="88" customWidth="1"/>
    <col min="42" max="42" width="13.85546875" style="236" hidden="1" customWidth="1"/>
    <col min="43" max="43" width="14.28515625" style="236" hidden="1" customWidth="1"/>
    <col min="44" max="46" width="9.140625" style="237" customWidth="1"/>
    <col min="47" max="16384" width="9.140625" style="237"/>
  </cols>
  <sheetData>
    <row r="1" spans="1:43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  <c r="AL1" s="266"/>
      <c r="AM1" s="266"/>
      <c r="AN1" s="267"/>
      <c r="AO1" s="267"/>
    </row>
    <row r="2" spans="1:43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  <c r="AL2" s="266"/>
      <c r="AM2" s="266"/>
      <c r="AN2" s="267"/>
      <c r="AO2" s="267"/>
    </row>
    <row r="3" spans="1:43" ht="24" customHeight="1" x14ac:dyDescent="0.5">
      <c r="A3" s="4" t="s">
        <v>289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68"/>
      <c r="AM3" s="268"/>
      <c r="AN3" s="269"/>
      <c r="AO3" s="269"/>
      <c r="AP3" s="214"/>
      <c r="AQ3" s="214"/>
    </row>
    <row r="4" spans="1:43" ht="21.75" customHeight="1" x14ac:dyDescent="0.55000000000000004">
      <c r="A4" s="313" t="s">
        <v>203</v>
      </c>
      <c r="B4" s="319" t="s">
        <v>29</v>
      </c>
      <c r="C4" s="312" t="s">
        <v>95</v>
      </c>
      <c r="D4" s="350" t="s">
        <v>208</v>
      </c>
      <c r="E4" s="351"/>
      <c r="F4" s="344">
        <v>24258</v>
      </c>
      <c r="G4" s="345"/>
      <c r="H4" s="346" t="s">
        <v>207</v>
      </c>
      <c r="I4" s="347"/>
      <c r="J4" s="344">
        <v>24288</v>
      </c>
      <c r="K4" s="345"/>
      <c r="L4" s="346" t="s">
        <v>207</v>
      </c>
      <c r="M4" s="347"/>
      <c r="N4" s="344">
        <v>24319</v>
      </c>
      <c r="O4" s="345"/>
      <c r="P4" s="346" t="s">
        <v>172</v>
      </c>
      <c r="Q4" s="347"/>
      <c r="R4" s="344">
        <v>24350</v>
      </c>
      <c r="S4" s="345"/>
      <c r="T4" s="346" t="s">
        <v>172</v>
      </c>
      <c r="U4" s="347"/>
      <c r="V4" s="344">
        <v>24380</v>
      </c>
      <c r="W4" s="345"/>
      <c r="X4" s="346" t="s">
        <v>172</v>
      </c>
      <c r="Y4" s="347"/>
      <c r="Z4" s="344">
        <v>24411</v>
      </c>
      <c r="AA4" s="345"/>
      <c r="AB4" s="346" t="s">
        <v>172</v>
      </c>
      <c r="AC4" s="347"/>
      <c r="AD4" s="344">
        <v>24441</v>
      </c>
      <c r="AE4" s="345"/>
      <c r="AF4" s="346" t="s">
        <v>172</v>
      </c>
      <c r="AG4" s="347"/>
      <c r="AH4" s="344">
        <v>24472</v>
      </c>
      <c r="AI4" s="345"/>
      <c r="AJ4" s="346" t="s">
        <v>172</v>
      </c>
      <c r="AK4" s="347"/>
      <c r="AL4" s="344">
        <v>24503</v>
      </c>
      <c r="AM4" s="345"/>
      <c r="AN4" s="346" t="s">
        <v>207</v>
      </c>
      <c r="AO4" s="347"/>
      <c r="AP4" s="340" t="s">
        <v>244</v>
      </c>
      <c r="AQ4" s="341"/>
    </row>
    <row r="5" spans="1:43" ht="21.75" customHeight="1" x14ac:dyDescent="0.55000000000000004">
      <c r="A5" s="326"/>
      <c r="B5" s="319"/>
      <c r="C5" s="312"/>
      <c r="D5" s="352">
        <v>243373</v>
      </c>
      <c r="E5" s="353"/>
      <c r="F5" s="345"/>
      <c r="G5" s="345"/>
      <c r="H5" s="348"/>
      <c r="I5" s="349"/>
      <c r="J5" s="345"/>
      <c r="K5" s="345"/>
      <c r="L5" s="348"/>
      <c r="M5" s="349"/>
      <c r="N5" s="345"/>
      <c r="O5" s="345"/>
      <c r="P5" s="348"/>
      <c r="Q5" s="349"/>
      <c r="R5" s="345"/>
      <c r="S5" s="345"/>
      <c r="T5" s="348"/>
      <c r="U5" s="349"/>
      <c r="V5" s="345"/>
      <c r="W5" s="345"/>
      <c r="X5" s="348"/>
      <c r="Y5" s="349"/>
      <c r="Z5" s="345"/>
      <c r="AA5" s="345"/>
      <c r="AB5" s="348"/>
      <c r="AC5" s="349"/>
      <c r="AD5" s="345"/>
      <c r="AE5" s="345"/>
      <c r="AF5" s="348"/>
      <c r="AG5" s="349"/>
      <c r="AH5" s="345"/>
      <c r="AI5" s="345"/>
      <c r="AJ5" s="348"/>
      <c r="AK5" s="349"/>
      <c r="AL5" s="345"/>
      <c r="AM5" s="345"/>
      <c r="AN5" s="348"/>
      <c r="AO5" s="349"/>
      <c r="AP5" s="342" t="s">
        <v>288</v>
      </c>
      <c r="AQ5" s="343"/>
    </row>
    <row r="6" spans="1:43" x14ac:dyDescent="0.55000000000000004">
      <c r="A6" s="327"/>
      <c r="B6" s="319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70" t="s">
        <v>38</v>
      </c>
      <c r="AM6" s="270" t="s">
        <v>39</v>
      </c>
      <c r="AN6" s="159" t="s">
        <v>38</v>
      </c>
      <c r="AO6" s="159" t="s">
        <v>39</v>
      </c>
      <c r="AP6" s="213" t="s">
        <v>38</v>
      </c>
      <c r="AQ6" s="213" t="s">
        <v>39</v>
      </c>
    </row>
    <row r="7" spans="1:43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70"/>
      <c r="AM7" s="270"/>
      <c r="AN7" s="159"/>
      <c r="AO7" s="159"/>
      <c r="AP7" s="239"/>
      <c r="AQ7" s="261"/>
    </row>
    <row r="8" spans="1:43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72">
        <v>59263.01</v>
      </c>
      <c r="AM8" s="271">
        <v>46904.93</v>
      </c>
      <c r="AN8" s="248">
        <f>SUM(AJ8+AL8-AM8)</f>
        <v>37863.640000000007</v>
      </c>
      <c r="AO8" s="248">
        <v>0</v>
      </c>
      <c r="AP8" s="217">
        <f>+D8+F8+J8+N8+R8+V8+Z8+AD8+AH8</f>
        <v>240364.7</v>
      </c>
      <c r="AQ8" s="217">
        <f>+G8+K8+O8+S8+W8+AA8+AE8+AI8</f>
        <v>214859.13999999998</v>
      </c>
    </row>
    <row r="9" spans="1:43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77"/>
      <c r="AM9" s="273">
        <v>15000</v>
      </c>
      <c r="AN9" s="246">
        <f>SUM(AJ9+AL9-AM9)</f>
        <v>135860.62999999998</v>
      </c>
      <c r="AO9" s="246">
        <v>0</v>
      </c>
      <c r="AP9" s="217">
        <f t="shared" ref="AP9:AP35" si="1">+D9+F9+J9+N9+R9+V9+Z9+AD9</f>
        <v>271060.62999999995</v>
      </c>
      <c r="AQ9" s="217">
        <f t="shared" ref="AQ9:AQ40" si="2">+G9+K9+O9+S9+W9+AA9+AE9</f>
        <v>105200</v>
      </c>
    </row>
    <row r="10" spans="1:43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76"/>
      <c r="AM10" s="273"/>
      <c r="AN10" s="246">
        <f>SUM(AJ10+AL10-AM10)</f>
        <v>594.66</v>
      </c>
      <c r="AO10" s="246">
        <v>0</v>
      </c>
      <c r="AP10" s="217">
        <f t="shared" si="1"/>
        <v>594.66</v>
      </c>
      <c r="AQ10" s="217">
        <f t="shared" si="2"/>
        <v>0</v>
      </c>
    </row>
    <row r="11" spans="1:43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3">SUM(H11+J11-K11)</f>
        <v>114667.43</v>
      </c>
      <c r="M11" s="246">
        <v>0</v>
      </c>
      <c r="N11" s="276"/>
      <c r="O11" s="276"/>
      <c r="P11" s="246">
        <f t="shared" ref="P11:P24" si="4">SUM(L11+N11-O11)</f>
        <v>114667.43</v>
      </c>
      <c r="Q11" s="246">
        <v>0</v>
      </c>
      <c r="R11" s="276"/>
      <c r="S11" s="273"/>
      <c r="T11" s="246">
        <f t="shared" ref="T11:T24" si="5">SUM(P11+R11-S11)</f>
        <v>114667.43</v>
      </c>
      <c r="U11" s="246">
        <v>0</v>
      </c>
      <c r="V11" s="276">
        <v>177.5</v>
      </c>
      <c r="W11" s="273"/>
      <c r="X11" s="246">
        <f t="shared" ref="X11:X24" si="6">SUM(T11+V11-W11)</f>
        <v>114844.93</v>
      </c>
      <c r="Y11" s="246">
        <v>0</v>
      </c>
      <c r="Z11" s="276"/>
      <c r="AA11" s="273"/>
      <c r="AB11" s="246">
        <f t="shared" ref="AB11:AB24" si="7">SUM(X11+Z11-AA11)</f>
        <v>114844.93</v>
      </c>
      <c r="AC11" s="246">
        <v>0</v>
      </c>
      <c r="AD11" s="276"/>
      <c r="AE11" s="273"/>
      <c r="AF11" s="246">
        <f t="shared" ref="AF11:AF24" si="8">SUM(AB11+AD11-AE11)</f>
        <v>114844.93</v>
      </c>
      <c r="AG11" s="246">
        <v>0</v>
      </c>
      <c r="AH11" s="276"/>
      <c r="AI11" s="273"/>
      <c r="AJ11" s="246">
        <f t="shared" ref="AJ11:AJ24" si="9">SUM(AF11+AH11-AI11)</f>
        <v>114844.93</v>
      </c>
      <c r="AK11" s="246">
        <v>0</v>
      </c>
      <c r="AL11" s="276">
        <v>54000</v>
      </c>
      <c r="AM11" s="273"/>
      <c r="AN11" s="246">
        <f t="shared" ref="AN11:AN24" si="10">SUM(AJ11+AL11-AM11)</f>
        <v>168844.93</v>
      </c>
      <c r="AO11" s="246">
        <v>0</v>
      </c>
      <c r="AP11" s="217">
        <f t="shared" si="1"/>
        <v>114844.93</v>
      </c>
      <c r="AQ11" s="217">
        <f t="shared" si="2"/>
        <v>0</v>
      </c>
    </row>
    <row r="12" spans="1:43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3"/>
        <v>512.25</v>
      </c>
      <c r="M12" s="246">
        <v>0</v>
      </c>
      <c r="N12" s="276"/>
      <c r="O12" s="276"/>
      <c r="P12" s="246">
        <f t="shared" si="4"/>
        <v>512.25</v>
      </c>
      <c r="Q12" s="249">
        <v>0</v>
      </c>
      <c r="R12" s="276"/>
      <c r="S12" s="273"/>
      <c r="T12" s="246">
        <f t="shared" si="5"/>
        <v>512.25</v>
      </c>
      <c r="U12" s="246">
        <v>0</v>
      </c>
      <c r="V12" s="276">
        <v>0.79</v>
      </c>
      <c r="W12" s="273"/>
      <c r="X12" s="246">
        <f t="shared" si="6"/>
        <v>513.04</v>
      </c>
      <c r="Y12" s="246">
        <v>0</v>
      </c>
      <c r="Z12" s="276"/>
      <c r="AA12" s="273"/>
      <c r="AB12" s="246">
        <f t="shared" si="7"/>
        <v>513.04</v>
      </c>
      <c r="AC12" s="246">
        <v>0</v>
      </c>
      <c r="AD12" s="276"/>
      <c r="AE12" s="273"/>
      <c r="AF12" s="246">
        <f t="shared" si="8"/>
        <v>513.04</v>
      </c>
      <c r="AG12" s="246">
        <v>0</v>
      </c>
      <c r="AH12" s="276"/>
      <c r="AI12" s="273"/>
      <c r="AJ12" s="246">
        <f t="shared" si="9"/>
        <v>513.04</v>
      </c>
      <c r="AK12" s="246">
        <v>0</v>
      </c>
      <c r="AL12" s="276"/>
      <c r="AM12" s="273"/>
      <c r="AN12" s="246">
        <f t="shared" si="10"/>
        <v>513.04</v>
      </c>
      <c r="AO12" s="246">
        <v>0</v>
      </c>
      <c r="AP12" s="217">
        <f t="shared" si="1"/>
        <v>513.04</v>
      </c>
      <c r="AQ12" s="217">
        <f t="shared" si="2"/>
        <v>0</v>
      </c>
    </row>
    <row r="13" spans="1:43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3"/>
        <v>0</v>
      </c>
      <c r="M13" s="249">
        <v>0</v>
      </c>
      <c r="N13" s="275"/>
      <c r="O13" s="275"/>
      <c r="P13" s="249">
        <f t="shared" si="4"/>
        <v>0</v>
      </c>
      <c r="Q13" s="246">
        <v>0</v>
      </c>
      <c r="R13" s="275"/>
      <c r="S13" s="273"/>
      <c r="T13" s="246">
        <f t="shared" si="5"/>
        <v>0</v>
      </c>
      <c r="U13" s="246">
        <v>0</v>
      </c>
      <c r="V13" s="275"/>
      <c r="W13" s="273"/>
      <c r="X13" s="246">
        <f t="shared" si="6"/>
        <v>0</v>
      </c>
      <c r="Y13" s="246">
        <v>0</v>
      </c>
      <c r="Z13" s="275"/>
      <c r="AA13" s="273"/>
      <c r="AB13" s="246">
        <f t="shared" si="7"/>
        <v>0</v>
      </c>
      <c r="AC13" s="246">
        <v>0</v>
      </c>
      <c r="AD13" s="275"/>
      <c r="AE13" s="273"/>
      <c r="AF13" s="246">
        <f t="shared" si="8"/>
        <v>0</v>
      </c>
      <c r="AG13" s="246">
        <v>0</v>
      </c>
      <c r="AH13" s="275"/>
      <c r="AI13" s="273"/>
      <c r="AJ13" s="246">
        <f t="shared" si="9"/>
        <v>0</v>
      </c>
      <c r="AK13" s="246">
        <v>0</v>
      </c>
      <c r="AL13" s="275"/>
      <c r="AM13" s="273">
        <v>54000</v>
      </c>
      <c r="AN13" s="246"/>
      <c r="AO13" s="246">
        <f>AK13+AM13-AL13</f>
        <v>54000</v>
      </c>
      <c r="AP13" s="217">
        <f t="shared" si="1"/>
        <v>0</v>
      </c>
      <c r="AQ13" s="217">
        <f t="shared" si="2"/>
        <v>0</v>
      </c>
    </row>
    <row r="14" spans="1:43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3"/>
        <v>585462.69999999995</v>
      </c>
      <c r="M14" s="246">
        <v>0</v>
      </c>
      <c r="N14" s="276"/>
      <c r="O14" s="276"/>
      <c r="P14" s="246">
        <f t="shared" si="4"/>
        <v>585462.69999999995</v>
      </c>
      <c r="Q14" s="246">
        <v>0</v>
      </c>
      <c r="R14" s="276"/>
      <c r="S14" s="276"/>
      <c r="T14" s="246">
        <f t="shared" si="5"/>
        <v>585462.69999999995</v>
      </c>
      <c r="U14" s="246">
        <v>0</v>
      </c>
      <c r="V14" s="276"/>
      <c r="W14" s="276">
        <v>1000</v>
      </c>
      <c r="X14" s="246">
        <f t="shared" si="6"/>
        <v>584462.69999999995</v>
      </c>
      <c r="Y14" s="246">
        <v>0</v>
      </c>
      <c r="Z14" s="276"/>
      <c r="AA14" s="276"/>
      <c r="AB14" s="246">
        <f t="shared" si="7"/>
        <v>584462.69999999995</v>
      </c>
      <c r="AC14" s="246">
        <v>0</v>
      </c>
      <c r="AD14" s="276"/>
      <c r="AE14" s="276"/>
      <c r="AF14" s="246">
        <f t="shared" si="8"/>
        <v>584462.69999999995</v>
      </c>
      <c r="AG14" s="246">
        <v>0</v>
      </c>
      <c r="AH14" s="276"/>
      <c r="AI14" s="276"/>
      <c r="AJ14" s="246">
        <f t="shared" si="9"/>
        <v>584462.69999999995</v>
      </c>
      <c r="AK14" s="246">
        <v>0</v>
      </c>
      <c r="AL14" s="276"/>
      <c r="AM14" s="276"/>
      <c r="AN14" s="246">
        <f t="shared" si="10"/>
        <v>584462.69999999995</v>
      </c>
      <c r="AO14" s="246">
        <v>0</v>
      </c>
      <c r="AP14" s="217">
        <f t="shared" si="1"/>
        <v>585462.69999999995</v>
      </c>
      <c r="AQ14" s="217">
        <f t="shared" si="2"/>
        <v>1000</v>
      </c>
    </row>
    <row r="15" spans="1:43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3"/>
        <v>0</v>
      </c>
      <c r="M15" s="246">
        <f>I15+K15-J15</f>
        <v>585462.69999999995</v>
      </c>
      <c r="N15" s="276"/>
      <c r="O15" s="276"/>
      <c r="P15" s="249">
        <f t="shared" si="4"/>
        <v>0</v>
      </c>
      <c r="Q15" s="249">
        <f>M15+O15-N15</f>
        <v>585462.69999999995</v>
      </c>
      <c r="R15" s="276"/>
      <c r="S15" s="277"/>
      <c r="T15" s="246">
        <f t="shared" si="5"/>
        <v>0</v>
      </c>
      <c r="U15" s="246">
        <f>Q15+S15-R15</f>
        <v>585462.69999999995</v>
      </c>
      <c r="V15" s="276"/>
      <c r="W15" s="277"/>
      <c r="X15" s="246">
        <f t="shared" si="6"/>
        <v>0</v>
      </c>
      <c r="Y15" s="246">
        <f>U15+W15-V15</f>
        <v>585462.69999999995</v>
      </c>
      <c r="Z15" s="276"/>
      <c r="AA15" s="277"/>
      <c r="AB15" s="246">
        <f t="shared" si="7"/>
        <v>0</v>
      </c>
      <c r="AC15" s="246">
        <f>Y15+AA15-Z15</f>
        <v>585462.69999999995</v>
      </c>
      <c r="AD15" s="276"/>
      <c r="AE15" s="277"/>
      <c r="AF15" s="246">
        <f t="shared" si="8"/>
        <v>0</v>
      </c>
      <c r="AG15" s="246">
        <f>AC15+AE15-AD15</f>
        <v>585462.69999999995</v>
      </c>
      <c r="AH15" s="276"/>
      <c r="AI15" s="277"/>
      <c r="AJ15" s="246">
        <f t="shared" si="9"/>
        <v>0</v>
      </c>
      <c r="AK15" s="246">
        <f>AG15+AI15-AH15</f>
        <v>585462.69999999995</v>
      </c>
      <c r="AL15" s="276"/>
      <c r="AM15" s="277"/>
      <c r="AN15" s="246">
        <f t="shared" si="10"/>
        <v>0</v>
      </c>
      <c r="AO15" s="246">
        <f>AK15+AM15-AL15</f>
        <v>585462.69999999995</v>
      </c>
      <c r="AP15" s="217">
        <f t="shared" si="1"/>
        <v>0</v>
      </c>
      <c r="AQ15" s="217">
        <f t="shared" si="2"/>
        <v>0</v>
      </c>
    </row>
    <row r="16" spans="1:43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3"/>
        <v>736558</v>
      </c>
      <c r="M16" s="246">
        <f t="shared" ref="M16:M23" si="11">I16+K16-J16</f>
        <v>0</v>
      </c>
      <c r="N16" s="276"/>
      <c r="O16" s="276"/>
      <c r="P16" s="246">
        <f t="shared" si="4"/>
        <v>736558</v>
      </c>
      <c r="Q16" s="257">
        <f t="shared" ref="Q16:Q23" si="12">M16+O16-N16</f>
        <v>0</v>
      </c>
      <c r="R16" s="276"/>
      <c r="S16" s="273"/>
      <c r="T16" s="246">
        <f t="shared" si="5"/>
        <v>736558</v>
      </c>
      <c r="U16" s="246">
        <f t="shared" ref="U16:U23" si="13">Q16+S16-R16</f>
        <v>0</v>
      </c>
      <c r="V16" s="276"/>
      <c r="W16" s="273"/>
      <c r="X16" s="246">
        <f t="shared" si="6"/>
        <v>736558</v>
      </c>
      <c r="Y16" s="246">
        <f t="shared" ref="Y16:Y23" si="14">U16+W16-V16</f>
        <v>0</v>
      </c>
      <c r="Z16" s="276"/>
      <c r="AA16" s="273"/>
      <c r="AB16" s="246">
        <f t="shared" si="7"/>
        <v>736558</v>
      </c>
      <c r="AC16" s="246">
        <f t="shared" ref="AC16:AC23" si="15">Y16+AA16-Z16</f>
        <v>0</v>
      </c>
      <c r="AD16" s="276"/>
      <c r="AE16" s="273"/>
      <c r="AF16" s="246">
        <f t="shared" si="8"/>
        <v>736558</v>
      </c>
      <c r="AG16" s="246">
        <f t="shared" ref="AG16:AG23" si="16">AC16+AE16-AD16</f>
        <v>0</v>
      </c>
      <c r="AH16" s="276"/>
      <c r="AI16" s="273"/>
      <c r="AJ16" s="246">
        <f t="shared" si="9"/>
        <v>736558</v>
      </c>
      <c r="AK16" s="246">
        <f t="shared" ref="AK16:AK23" si="17">AG16+AI16-AH16</f>
        <v>0</v>
      </c>
      <c r="AL16" s="276"/>
      <c r="AM16" s="273"/>
      <c r="AN16" s="246">
        <f t="shared" si="10"/>
        <v>736558</v>
      </c>
      <c r="AO16" s="246">
        <f t="shared" ref="AO16:AO23" si="18">AK16+AM16-AL16</f>
        <v>0</v>
      </c>
      <c r="AP16" s="217">
        <f t="shared" si="1"/>
        <v>736558</v>
      </c>
      <c r="AQ16" s="217">
        <f t="shared" si="2"/>
        <v>0</v>
      </c>
    </row>
    <row r="17" spans="1:45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19">E17+G17-F17</f>
        <v>736558</v>
      </c>
      <c r="J17" s="276"/>
      <c r="K17" s="276"/>
      <c r="L17" s="246">
        <f t="shared" si="3"/>
        <v>0</v>
      </c>
      <c r="M17" s="246">
        <f t="shared" si="11"/>
        <v>736558</v>
      </c>
      <c r="N17" s="276"/>
      <c r="O17" s="276"/>
      <c r="P17" s="246">
        <f t="shared" si="4"/>
        <v>0</v>
      </c>
      <c r="Q17" s="249">
        <f t="shared" si="12"/>
        <v>736558</v>
      </c>
      <c r="R17" s="277"/>
      <c r="S17" s="276"/>
      <c r="T17" s="246">
        <f t="shared" si="5"/>
        <v>0</v>
      </c>
      <c r="U17" s="246">
        <f t="shared" si="13"/>
        <v>736558</v>
      </c>
      <c r="V17" s="277"/>
      <c r="W17" s="276"/>
      <c r="X17" s="246">
        <f t="shared" si="6"/>
        <v>0</v>
      </c>
      <c r="Y17" s="246">
        <f t="shared" si="14"/>
        <v>736558</v>
      </c>
      <c r="Z17" s="277"/>
      <c r="AA17" s="276"/>
      <c r="AB17" s="246">
        <f t="shared" si="7"/>
        <v>0</v>
      </c>
      <c r="AC17" s="246">
        <f t="shared" si="15"/>
        <v>736558</v>
      </c>
      <c r="AD17" s="277"/>
      <c r="AE17" s="276"/>
      <c r="AF17" s="246">
        <f t="shared" si="8"/>
        <v>0</v>
      </c>
      <c r="AG17" s="246">
        <f t="shared" si="16"/>
        <v>736558</v>
      </c>
      <c r="AH17" s="277"/>
      <c r="AI17" s="276"/>
      <c r="AJ17" s="246">
        <f t="shared" si="9"/>
        <v>0</v>
      </c>
      <c r="AK17" s="246">
        <f t="shared" si="17"/>
        <v>736558</v>
      </c>
      <c r="AL17" s="277"/>
      <c r="AM17" s="276"/>
      <c r="AN17" s="246">
        <f t="shared" si="10"/>
        <v>0</v>
      </c>
      <c r="AO17" s="246">
        <f t="shared" si="18"/>
        <v>736558</v>
      </c>
      <c r="AP17" s="217">
        <f t="shared" si="1"/>
        <v>0</v>
      </c>
      <c r="AQ17" s="217">
        <f t="shared" si="2"/>
        <v>0</v>
      </c>
    </row>
    <row r="18" spans="1:45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3"/>
        <v>25080</v>
      </c>
      <c r="M18" s="246">
        <f t="shared" si="11"/>
        <v>0</v>
      </c>
      <c r="N18" s="276"/>
      <c r="O18" s="276"/>
      <c r="P18" s="249">
        <f t="shared" si="4"/>
        <v>25080</v>
      </c>
      <c r="Q18" s="246">
        <f t="shared" si="12"/>
        <v>0</v>
      </c>
      <c r="R18" s="273"/>
      <c r="S18" s="276"/>
      <c r="T18" s="246">
        <f t="shared" si="5"/>
        <v>25080</v>
      </c>
      <c r="U18" s="246">
        <f t="shared" si="13"/>
        <v>0</v>
      </c>
      <c r="V18" s="273"/>
      <c r="W18" s="276"/>
      <c r="X18" s="246">
        <f t="shared" si="6"/>
        <v>25080</v>
      </c>
      <c r="Y18" s="246">
        <f t="shared" si="14"/>
        <v>0</v>
      </c>
      <c r="Z18" s="273"/>
      <c r="AA18" s="276"/>
      <c r="AB18" s="246">
        <f t="shared" si="7"/>
        <v>25080</v>
      </c>
      <c r="AC18" s="246">
        <f t="shared" si="15"/>
        <v>0</v>
      </c>
      <c r="AD18" s="273"/>
      <c r="AE18" s="276"/>
      <c r="AF18" s="246">
        <f t="shared" si="8"/>
        <v>25080</v>
      </c>
      <c r="AG18" s="246">
        <f t="shared" si="16"/>
        <v>0</v>
      </c>
      <c r="AH18" s="273"/>
      <c r="AI18" s="276"/>
      <c r="AJ18" s="246">
        <f t="shared" si="9"/>
        <v>25080</v>
      </c>
      <c r="AK18" s="246">
        <f t="shared" si="17"/>
        <v>0</v>
      </c>
      <c r="AL18" s="273"/>
      <c r="AM18" s="276"/>
      <c r="AN18" s="246">
        <f t="shared" si="10"/>
        <v>25080</v>
      </c>
      <c r="AO18" s="246">
        <f t="shared" si="18"/>
        <v>0</v>
      </c>
      <c r="AP18" s="217">
        <f t="shared" si="1"/>
        <v>25080</v>
      </c>
      <c r="AQ18" s="217">
        <f t="shared" si="2"/>
        <v>0</v>
      </c>
    </row>
    <row r="19" spans="1:45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3"/>
        <v>5387</v>
      </c>
      <c r="M19" s="246">
        <f t="shared" si="11"/>
        <v>0</v>
      </c>
      <c r="N19" s="276"/>
      <c r="O19" s="276"/>
      <c r="P19" s="246">
        <f t="shared" si="4"/>
        <v>5387</v>
      </c>
      <c r="Q19" s="246">
        <f t="shared" si="12"/>
        <v>0</v>
      </c>
      <c r="R19" s="276"/>
      <c r="S19" s="276"/>
      <c r="T19" s="246">
        <f t="shared" si="5"/>
        <v>5387</v>
      </c>
      <c r="U19" s="246">
        <f t="shared" si="13"/>
        <v>0</v>
      </c>
      <c r="V19" s="276"/>
      <c r="W19" s="276"/>
      <c r="X19" s="246">
        <f t="shared" si="6"/>
        <v>5387</v>
      </c>
      <c r="Y19" s="246">
        <f t="shared" si="14"/>
        <v>0</v>
      </c>
      <c r="Z19" s="276"/>
      <c r="AA19" s="276"/>
      <c r="AB19" s="246">
        <f t="shared" si="7"/>
        <v>5387</v>
      </c>
      <c r="AC19" s="246">
        <f t="shared" si="15"/>
        <v>0</v>
      </c>
      <c r="AD19" s="276"/>
      <c r="AE19" s="276"/>
      <c r="AF19" s="246">
        <f t="shared" si="8"/>
        <v>5387</v>
      </c>
      <c r="AG19" s="246">
        <f t="shared" si="16"/>
        <v>0</v>
      </c>
      <c r="AH19" s="276"/>
      <c r="AI19" s="276"/>
      <c r="AJ19" s="246">
        <f t="shared" si="9"/>
        <v>5387</v>
      </c>
      <c r="AK19" s="246">
        <f t="shared" si="17"/>
        <v>0</v>
      </c>
      <c r="AL19" s="276"/>
      <c r="AM19" s="276"/>
      <c r="AN19" s="246">
        <f t="shared" si="10"/>
        <v>5387</v>
      </c>
      <c r="AO19" s="246">
        <f t="shared" si="18"/>
        <v>0</v>
      </c>
      <c r="AP19" s="217">
        <f t="shared" si="1"/>
        <v>5387</v>
      </c>
      <c r="AQ19" s="217">
        <f t="shared" si="2"/>
        <v>0</v>
      </c>
    </row>
    <row r="20" spans="1:45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19"/>
        <v>0</v>
      </c>
      <c r="J20" s="275"/>
      <c r="K20" s="275"/>
      <c r="L20" s="249">
        <f t="shared" si="3"/>
        <v>0</v>
      </c>
      <c r="M20" s="249">
        <f t="shared" si="11"/>
        <v>0</v>
      </c>
      <c r="N20" s="275"/>
      <c r="O20" s="275"/>
      <c r="P20" s="246">
        <f t="shared" si="4"/>
        <v>0</v>
      </c>
      <c r="Q20" s="246">
        <f t="shared" si="12"/>
        <v>0</v>
      </c>
      <c r="R20" s="276"/>
      <c r="S20" s="277"/>
      <c r="T20" s="246">
        <f t="shared" si="5"/>
        <v>0</v>
      </c>
      <c r="U20" s="246">
        <f t="shared" si="13"/>
        <v>0</v>
      </c>
      <c r="V20" s="276"/>
      <c r="W20" s="277"/>
      <c r="X20" s="246">
        <f t="shared" si="6"/>
        <v>0</v>
      </c>
      <c r="Y20" s="246">
        <f t="shared" si="14"/>
        <v>0</v>
      </c>
      <c r="Z20" s="276"/>
      <c r="AA20" s="277"/>
      <c r="AB20" s="246">
        <f t="shared" si="7"/>
        <v>0</v>
      </c>
      <c r="AC20" s="246">
        <f t="shared" si="15"/>
        <v>0</v>
      </c>
      <c r="AD20" s="276"/>
      <c r="AE20" s="277"/>
      <c r="AF20" s="246">
        <f t="shared" si="8"/>
        <v>0</v>
      </c>
      <c r="AG20" s="246">
        <f t="shared" si="16"/>
        <v>0</v>
      </c>
      <c r="AH20" s="276"/>
      <c r="AI20" s="277"/>
      <c r="AJ20" s="246">
        <f t="shared" si="9"/>
        <v>0</v>
      </c>
      <c r="AK20" s="246">
        <f t="shared" si="17"/>
        <v>0</v>
      </c>
      <c r="AL20" s="276"/>
      <c r="AM20" s="277"/>
      <c r="AN20" s="246">
        <f t="shared" si="10"/>
        <v>0</v>
      </c>
      <c r="AO20" s="246">
        <f t="shared" si="18"/>
        <v>0</v>
      </c>
      <c r="AP20" s="217">
        <f t="shared" si="1"/>
        <v>0</v>
      </c>
      <c r="AQ20" s="217">
        <f t="shared" si="2"/>
        <v>0</v>
      </c>
    </row>
    <row r="21" spans="1:45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19"/>
        <v>0</v>
      </c>
      <c r="J21" s="275"/>
      <c r="K21" s="275"/>
      <c r="L21" s="249">
        <f t="shared" si="3"/>
        <v>300</v>
      </c>
      <c r="M21" s="249">
        <f t="shared" si="11"/>
        <v>0</v>
      </c>
      <c r="N21" s="275"/>
      <c r="O21" s="275"/>
      <c r="P21" s="246">
        <f t="shared" si="4"/>
        <v>300</v>
      </c>
      <c r="Q21" s="246">
        <f t="shared" si="12"/>
        <v>0</v>
      </c>
      <c r="R21" s="276"/>
      <c r="S21" s="273"/>
      <c r="T21" s="246">
        <f t="shared" si="5"/>
        <v>300</v>
      </c>
      <c r="U21" s="246">
        <f t="shared" si="13"/>
        <v>0</v>
      </c>
      <c r="V21" s="276"/>
      <c r="W21" s="273"/>
      <c r="X21" s="246">
        <f t="shared" si="6"/>
        <v>300</v>
      </c>
      <c r="Y21" s="246">
        <f t="shared" si="14"/>
        <v>0</v>
      </c>
      <c r="Z21" s="276"/>
      <c r="AA21" s="273"/>
      <c r="AB21" s="246">
        <f t="shared" si="7"/>
        <v>300</v>
      </c>
      <c r="AC21" s="246">
        <f t="shared" si="15"/>
        <v>0</v>
      </c>
      <c r="AD21" s="276"/>
      <c r="AE21" s="273"/>
      <c r="AF21" s="246">
        <f t="shared" si="8"/>
        <v>300</v>
      </c>
      <c r="AG21" s="246">
        <f t="shared" si="16"/>
        <v>0</v>
      </c>
      <c r="AH21" s="276"/>
      <c r="AI21" s="273"/>
      <c r="AJ21" s="246">
        <f t="shared" si="9"/>
        <v>300</v>
      </c>
      <c r="AK21" s="246">
        <f t="shared" si="17"/>
        <v>0</v>
      </c>
      <c r="AL21" s="276"/>
      <c r="AM21" s="273"/>
      <c r="AN21" s="246">
        <f t="shared" si="10"/>
        <v>300</v>
      </c>
      <c r="AO21" s="246">
        <f t="shared" si="18"/>
        <v>0</v>
      </c>
      <c r="AP21" s="217">
        <f t="shared" si="1"/>
        <v>300</v>
      </c>
      <c r="AQ21" s="217">
        <f t="shared" si="2"/>
        <v>0</v>
      </c>
      <c r="AS21" s="240"/>
    </row>
    <row r="22" spans="1:45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19"/>
        <v>0</v>
      </c>
      <c r="J22" s="276"/>
      <c r="K22" s="276"/>
      <c r="L22" s="246">
        <f t="shared" si="3"/>
        <v>79833</v>
      </c>
      <c r="M22" s="246">
        <f t="shared" si="11"/>
        <v>0</v>
      </c>
      <c r="N22" s="276"/>
      <c r="O22" s="276"/>
      <c r="P22" s="249">
        <f t="shared" si="4"/>
        <v>79833</v>
      </c>
      <c r="Q22" s="249">
        <f t="shared" si="12"/>
        <v>0</v>
      </c>
      <c r="R22" s="277"/>
      <c r="S22" s="273"/>
      <c r="T22" s="246">
        <f t="shared" si="5"/>
        <v>79833</v>
      </c>
      <c r="U22" s="246">
        <f t="shared" si="13"/>
        <v>0</v>
      </c>
      <c r="V22" s="277"/>
      <c r="W22" s="273"/>
      <c r="X22" s="246">
        <f t="shared" si="6"/>
        <v>79833</v>
      </c>
      <c r="Y22" s="246">
        <f t="shared" si="14"/>
        <v>0</v>
      </c>
      <c r="Z22" s="277"/>
      <c r="AA22" s="273"/>
      <c r="AB22" s="246">
        <f t="shared" si="7"/>
        <v>79833</v>
      </c>
      <c r="AC22" s="246">
        <f t="shared" si="15"/>
        <v>0</v>
      </c>
      <c r="AD22" s="277"/>
      <c r="AE22" s="273"/>
      <c r="AF22" s="246">
        <f t="shared" si="8"/>
        <v>79833</v>
      </c>
      <c r="AG22" s="246">
        <f t="shared" si="16"/>
        <v>0</v>
      </c>
      <c r="AH22" s="277"/>
      <c r="AI22" s="273"/>
      <c r="AJ22" s="246">
        <f t="shared" si="9"/>
        <v>79833</v>
      </c>
      <c r="AK22" s="246">
        <f t="shared" si="17"/>
        <v>0</v>
      </c>
      <c r="AL22" s="277"/>
      <c r="AM22" s="273"/>
      <c r="AN22" s="246">
        <f t="shared" si="10"/>
        <v>79833</v>
      </c>
      <c r="AO22" s="246">
        <f t="shared" si="18"/>
        <v>0</v>
      </c>
      <c r="AP22" s="217">
        <f t="shared" si="1"/>
        <v>79833</v>
      </c>
      <c r="AQ22" s="217">
        <f t="shared" si="2"/>
        <v>0</v>
      </c>
    </row>
    <row r="23" spans="1:45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20">E23+G23-F23</f>
        <v>71386.33</v>
      </c>
      <c r="J23" s="276"/>
      <c r="K23" s="276"/>
      <c r="L23" s="249">
        <f t="shared" si="3"/>
        <v>0</v>
      </c>
      <c r="M23" s="249">
        <f t="shared" si="11"/>
        <v>71386.33</v>
      </c>
      <c r="N23" s="276"/>
      <c r="O23" s="276"/>
      <c r="P23" s="246">
        <f t="shared" si="4"/>
        <v>0</v>
      </c>
      <c r="Q23" s="246">
        <f t="shared" si="12"/>
        <v>71386.33</v>
      </c>
      <c r="R23" s="273"/>
      <c r="S23" s="273"/>
      <c r="T23" s="246">
        <f t="shared" si="5"/>
        <v>0</v>
      </c>
      <c r="U23" s="246">
        <f t="shared" si="13"/>
        <v>71386.33</v>
      </c>
      <c r="V23" s="273"/>
      <c r="W23" s="273"/>
      <c r="X23" s="246">
        <f t="shared" si="6"/>
        <v>0</v>
      </c>
      <c r="Y23" s="246">
        <f t="shared" si="14"/>
        <v>71386.33</v>
      </c>
      <c r="Z23" s="273"/>
      <c r="AA23" s="273"/>
      <c r="AB23" s="246">
        <f t="shared" si="7"/>
        <v>0</v>
      </c>
      <c r="AC23" s="246">
        <f t="shared" si="15"/>
        <v>71386.33</v>
      </c>
      <c r="AD23" s="273"/>
      <c r="AE23" s="273"/>
      <c r="AF23" s="246">
        <f t="shared" si="8"/>
        <v>0</v>
      </c>
      <c r="AG23" s="246">
        <f t="shared" si="16"/>
        <v>71386.33</v>
      </c>
      <c r="AH23" s="273"/>
      <c r="AI23" s="273"/>
      <c r="AJ23" s="246">
        <f t="shared" si="9"/>
        <v>0</v>
      </c>
      <c r="AK23" s="246">
        <f t="shared" si="17"/>
        <v>71386.33</v>
      </c>
      <c r="AL23" s="273"/>
      <c r="AM23" s="273"/>
      <c r="AN23" s="246">
        <f t="shared" si="10"/>
        <v>0</v>
      </c>
      <c r="AO23" s="246">
        <f t="shared" si="18"/>
        <v>71386.33</v>
      </c>
      <c r="AP23" s="217">
        <f t="shared" si="1"/>
        <v>0</v>
      </c>
      <c r="AQ23" s="217">
        <f t="shared" si="2"/>
        <v>0</v>
      </c>
    </row>
    <row r="24" spans="1:45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20"/>
        <v>0</v>
      </c>
      <c r="J24" s="275"/>
      <c r="K24" s="275"/>
      <c r="L24" s="246">
        <f t="shared" si="3"/>
        <v>4839950.75</v>
      </c>
      <c r="M24" s="246"/>
      <c r="N24" s="275"/>
      <c r="O24" s="275"/>
      <c r="P24" s="246">
        <f t="shared" si="4"/>
        <v>4839950.75</v>
      </c>
      <c r="Q24" s="246"/>
      <c r="R24" s="276"/>
      <c r="S24" s="273">
        <v>1782.47</v>
      </c>
      <c r="T24" s="247">
        <f t="shared" si="5"/>
        <v>4838168.28</v>
      </c>
      <c r="U24" s="247"/>
      <c r="V24" s="276"/>
      <c r="W24" s="273">
        <v>954.87</v>
      </c>
      <c r="X24" s="247">
        <f t="shared" si="6"/>
        <v>4837213.41</v>
      </c>
      <c r="Y24" s="247"/>
      <c r="Z24" s="276">
        <v>18500</v>
      </c>
      <c r="AA24" s="273">
        <v>21245.96</v>
      </c>
      <c r="AB24" s="247">
        <f t="shared" si="7"/>
        <v>4834467.45</v>
      </c>
      <c r="AC24" s="247"/>
      <c r="AD24" s="276"/>
      <c r="AE24" s="273"/>
      <c r="AF24" s="247">
        <f t="shared" si="8"/>
        <v>4834467.45</v>
      </c>
      <c r="AG24" s="247"/>
      <c r="AH24" s="276"/>
      <c r="AI24" s="273"/>
      <c r="AJ24" s="247">
        <f t="shared" si="9"/>
        <v>4834467.45</v>
      </c>
      <c r="AK24" s="247"/>
      <c r="AL24" s="276">
        <v>30000</v>
      </c>
      <c r="AM24" s="273">
        <f>621.09+30000</f>
        <v>30621.09</v>
      </c>
      <c r="AN24" s="247">
        <f t="shared" si="10"/>
        <v>4833846.3600000003</v>
      </c>
      <c r="AO24" s="247"/>
      <c r="AP24" s="217">
        <f t="shared" si="1"/>
        <v>4858450.75</v>
      </c>
      <c r="AQ24" s="217">
        <f t="shared" si="2"/>
        <v>23983.3</v>
      </c>
    </row>
    <row r="25" spans="1:45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20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77"/>
      <c r="AM25" s="276"/>
      <c r="AN25" s="246">
        <f>SUM(AJ25+AL25-AM25)</f>
        <v>178000</v>
      </c>
      <c r="AO25" s="246">
        <f>SUM(AK25+AL25-AM25)</f>
        <v>0</v>
      </c>
      <c r="AP25" s="217">
        <f t="shared" si="1"/>
        <v>178000</v>
      </c>
      <c r="AQ25" s="217">
        <f t="shared" si="2"/>
        <v>0</v>
      </c>
    </row>
    <row r="26" spans="1:45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20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73"/>
      <c r="AM26" s="273"/>
      <c r="AN26" s="246">
        <f>SUM(AJ26+AL26-AM26)</f>
        <v>333621.40000000002</v>
      </c>
      <c r="AO26" s="246">
        <f>SUM(AK26+AL26-AM26)</f>
        <v>0</v>
      </c>
      <c r="AP26" s="217">
        <f t="shared" si="1"/>
        <v>333621.40000000002</v>
      </c>
      <c r="AQ26" s="217">
        <f t="shared" si="2"/>
        <v>0</v>
      </c>
    </row>
    <row r="27" spans="1:45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20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76"/>
      <c r="AM27" s="276"/>
      <c r="AN27" s="246">
        <f>SUM(AJ27-AM27+AL27)</f>
        <v>205000</v>
      </c>
      <c r="AO27" s="246">
        <v>0</v>
      </c>
      <c r="AP27" s="217">
        <f t="shared" si="1"/>
        <v>205000</v>
      </c>
      <c r="AQ27" s="217">
        <f t="shared" si="2"/>
        <v>0</v>
      </c>
    </row>
    <row r="28" spans="1:45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20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76"/>
      <c r="AM28" s="275"/>
      <c r="AN28" s="246">
        <f>SUM(AJ28-AM28+AL28)</f>
        <v>0</v>
      </c>
      <c r="AO28" s="246">
        <f>SUM(AK28+AL28-AM28)</f>
        <v>3629559.1</v>
      </c>
      <c r="AP28" s="217">
        <f t="shared" si="1"/>
        <v>0</v>
      </c>
      <c r="AQ28" s="217">
        <f t="shared" si="2"/>
        <v>0</v>
      </c>
    </row>
    <row r="29" spans="1:45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20"/>
        <v>0</v>
      </c>
      <c r="J29" s="277"/>
      <c r="K29" s="277"/>
      <c r="L29" s="249">
        <f t="shared" ref="L29:L30" si="21">SUM(H29+J29-K29)</f>
        <v>2398273.6</v>
      </c>
      <c r="M29" s="249"/>
      <c r="N29" s="275"/>
      <c r="O29" s="275"/>
      <c r="P29" s="246">
        <f t="shared" ref="P29:P30" si="22">SUM(L29+N29-O29)</f>
        <v>2398273.6</v>
      </c>
      <c r="Q29" s="246"/>
      <c r="R29" s="275"/>
      <c r="S29" s="277">
        <v>3500</v>
      </c>
      <c r="T29" s="246">
        <f t="shared" ref="T29:T30" si="23">SUM(P29+R29-S29)</f>
        <v>2394773.6</v>
      </c>
      <c r="U29" s="246"/>
      <c r="V29" s="275"/>
      <c r="W29" s="277">
        <f>2000+2000</f>
        <v>4000</v>
      </c>
      <c r="X29" s="246">
        <f t="shared" ref="X29:X30" si="24">SUM(T29+V29-W29)</f>
        <v>2390773.6</v>
      </c>
      <c r="Y29" s="246"/>
      <c r="Z29" s="275"/>
      <c r="AA29" s="277">
        <v>12517.53</v>
      </c>
      <c r="AB29" s="246">
        <f t="shared" ref="AB29:AB30" si="25">SUM(X29+Z29-AA29)</f>
        <v>2378256.0700000003</v>
      </c>
      <c r="AC29" s="246"/>
      <c r="AD29" s="275"/>
      <c r="AE29" s="277">
        <v>7000</v>
      </c>
      <c r="AF29" s="246">
        <f t="shared" ref="AF29:AF30" si="26">SUM(AB29+AD29-AE29)</f>
        <v>2371256.0700000003</v>
      </c>
      <c r="AG29" s="246"/>
      <c r="AH29" s="275"/>
      <c r="AI29" s="277">
        <v>1000</v>
      </c>
      <c r="AJ29" s="246">
        <f t="shared" ref="AJ29:AJ30" si="27">SUM(AF29+AH29-AI29)</f>
        <v>2370256.0700000003</v>
      </c>
      <c r="AK29" s="246"/>
      <c r="AL29" s="275"/>
      <c r="AM29" s="277">
        <v>7541.53</v>
      </c>
      <c r="AN29" s="246">
        <f t="shared" ref="AN29:AN30" si="28">SUM(AJ29+AL29-AM29)</f>
        <v>2362714.5400000005</v>
      </c>
      <c r="AO29" s="246"/>
      <c r="AP29" s="217">
        <f t="shared" si="1"/>
        <v>2398273.6</v>
      </c>
      <c r="AQ29" s="217">
        <f t="shared" si="2"/>
        <v>27017.53</v>
      </c>
    </row>
    <row r="30" spans="1:45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20"/>
        <v>2294185.35</v>
      </c>
      <c r="J30" s="276"/>
      <c r="K30" s="276"/>
      <c r="L30" s="249">
        <f t="shared" si="21"/>
        <v>0</v>
      </c>
      <c r="M30" s="249">
        <f>SUM(I30+J30-K30)</f>
        <v>2294185.35</v>
      </c>
      <c r="N30" s="277"/>
      <c r="O30" s="277"/>
      <c r="P30" s="249">
        <f t="shared" si="22"/>
        <v>0</v>
      </c>
      <c r="Q30" s="246">
        <f>SUM(M30+N30-O30)</f>
        <v>2294185.35</v>
      </c>
      <c r="R30" s="276"/>
      <c r="S30" s="273"/>
      <c r="T30" s="246">
        <f t="shared" si="23"/>
        <v>0</v>
      </c>
      <c r="U30" s="246">
        <f>SUM(Q30+R30-S30)</f>
        <v>2294185.35</v>
      </c>
      <c r="V30" s="276"/>
      <c r="W30" s="273"/>
      <c r="X30" s="246">
        <f t="shared" si="24"/>
        <v>0</v>
      </c>
      <c r="Y30" s="246">
        <f>SUM(U30+V30-W30)</f>
        <v>2294185.35</v>
      </c>
      <c r="Z30" s="276"/>
      <c r="AA30" s="273"/>
      <c r="AB30" s="246">
        <f t="shared" si="25"/>
        <v>0</v>
      </c>
      <c r="AC30" s="246">
        <f>SUM(Y30+Z30-AA30)</f>
        <v>2294185.35</v>
      </c>
      <c r="AD30" s="276"/>
      <c r="AE30" s="273"/>
      <c r="AF30" s="246">
        <f t="shared" si="26"/>
        <v>0</v>
      </c>
      <c r="AG30" s="246">
        <f>SUM(AC30+AD30-AE30)</f>
        <v>2294185.35</v>
      </c>
      <c r="AH30" s="276"/>
      <c r="AI30" s="273"/>
      <c r="AJ30" s="246">
        <f t="shared" si="27"/>
        <v>0</v>
      </c>
      <c r="AK30" s="246">
        <f>SUM(AG30+AH30-AI30)</f>
        <v>2294185.35</v>
      </c>
      <c r="AL30" s="276"/>
      <c r="AM30" s="273"/>
      <c r="AN30" s="246">
        <f t="shared" si="28"/>
        <v>0</v>
      </c>
      <c r="AO30" s="246">
        <f>SUM(AK30+AL30-AM30)</f>
        <v>2294185.35</v>
      </c>
      <c r="AP30" s="217">
        <f t="shared" si="1"/>
        <v>0</v>
      </c>
      <c r="AQ30" s="217">
        <f t="shared" si="2"/>
        <v>0</v>
      </c>
    </row>
    <row r="31" spans="1:45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20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76"/>
      <c r="AM31" s="273">
        <v>5768.55</v>
      </c>
      <c r="AN31" s="246">
        <f>SUM(AJ31+AL31-AM31)</f>
        <v>915142.8</v>
      </c>
      <c r="AO31" s="246"/>
      <c r="AP31" s="217">
        <f t="shared" si="1"/>
        <v>949470.04</v>
      </c>
      <c r="AQ31" s="217">
        <f t="shared" si="2"/>
        <v>28558.690000000002</v>
      </c>
    </row>
    <row r="32" spans="1:45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20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76"/>
      <c r="AM32" s="273"/>
      <c r="AN32" s="246">
        <f>SUM(AJ32+AL32-AM32)</f>
        <v>0</v>
      </c>
      <c r="AO32" s="246">
        <f>SUM(AK32+AL32-AM32)</f>
        <v>949470.04</v>
      </c>
      <c r="AP32" s="217">
        <f t="shared" si="1"/>
        <v>0</v>
      </c>
      <c r="AQ32" s="217">
        <f t="shared" si="2"/>
        <v>0</v>
      </c>
    </row>
    <row r="33" spans="1:43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20"/>
        <v>0</v>
      </c>
      <c r="J33" s="275"/>
      <c r="K33" s="275"/>
      <c r="L33" s="246">
        <f t="shared" ref="L33:L35" si="29">SUM(H33+J33-K33)</f>
        <v>362240.04</v>
      </c>
      <c r="M33" s="246">
        <v>0</v>
      </c>
      <c r="N33" s="276"/>
      <c r="O33" s="276"/>
      <c r="P33" s="246">
        <f t="shared" ref="P33:P35" si="30">SUM(L33+N33-O33)</f>
        <v>362240.04</v>
      </c>
      <c r="Q33" s="246">
        <v>0</v>
      </c>
      <c r="R33" s="275"/>
      <c r="S33" s="273"/>
      <c r="T33" s="246">
        <f t="shared" ref="T33:T35" si="31">SUM(P33+R33-S33)</f>
        <v>362240.04</v>
      </c>
      <c r="U33" s="246">
        <v>0</v>
      </c>
      <c r="V33" s="275"/>
      <c r="W33" s="273"/>
      <c r="X33" s="246">
        <f t="shared" ref="X33:X35" si="32">SUM(T33+V33-W33)</f>
        <v>362240.04</v>
      </c>
      <c r="Y33" s="246">
        <v>0</v>
      </c>
      <c r="Z33" s="275"/>
      <c r="AA33" s="273"/>
      <c r="AB33" s="246">
        <f t="shared" ref="AB33:AB35" si="33">SUM(X33+Z33-AA33)</f>
        <v>362240.04</v>
      </c>
      <c r="AC33" s="246">
        <v>0</v>
      </c>
      <c r="AD33" s="275"/>
      <c r="AE33" s="273"/>
      <c r="AF33" s="246">
        <f t="shared" ref="AF33:AF35" si="34">SUM(AB33+AD33-AE33)</f>
        <v>362240.04</v>
      </c>
      <c r="AG33" s="246">
        <v>0</v>
      </c>
      <c r="AH33" s="275"/>
      <c r="AI33" s="273"/>
      <c r="AJ33" s="246">
        <f t="shared" ref="AJ33:AJ35" si="35">SUM(AF33+AH33-AI33)</f>
        <v>362240.04</v>
      </c>
      <c r="AK33" s="246">
        <v>0</v>
      </c>
      <c r="AL33" s="275"/>
      <c r="AM33" s="273"/>
      <c r="AN33" s="246">
        <f t="shared" ref="AN33:AN35" si="36">SUM(AJ33+AL33-AM33)</f>
        <v>362240.04</v>
      </c>
      <c r="AO33" s="246">
        <v>0</v>
      </c>
      <c r="AP33" s="217">
        <f t="shared" si="1"/>
        <v>362240.04</v>
      </c>
      <c r="AQ33" s="217">
        <f t="shared" si="2"/>
        <v>0</v>
      </c>
    </row>
    <row r="34" spans="1:43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20"/>
        <v>362240.04</v>
      </c>
      <c r="J34" s="276"/>
      <c r="K34" s="276"/>
      <c r="L34" s="249">
        <f t="shared" si="29"/>
        <v>0</v>
      </c>
      <c r="M34" s="249">
        <f t="shared" ref="M34:M35" si="37">SUM(I34+J34-K34)</f>
        <v>362240.04</v>
      </c>
      <c r="N34" s="276"/>
      <c r="O34" s="276"/>
      <c r="P34" s="249">
        <f t="shared" si="30"/>
        <v>0</v>
      </c>
      <c r="Q34" s="249">
        <f t="shared" ref="Q34:Q35" si="38">SUM(M34+N34-O34)</f>
        <v>362240.04</v>
      </c>
      <c r="R34" s="277"/>
      <c r="S34" s="276"/>
      <c r="T34" s="246">
        <f t="shared" si="31"/>
        <v>0</v>
      </c>
      <c r="U34" s="246">
        <f t="shared" ref="U34:U35" si="39">SUM(Q34+R34-S34)</f>
        <v>362240.04</v>
      </c>
      <c r="V34" s="277"/>
      <c r="W34" s="276"/>
      <c r="X34" s="246">
        <f t="shared" si="32"/>
        <v>0</v>
      </c>
      <c r="Y34" s="246">
        <f t="shared" ref="Y34:Y35" si="40">SUM(U34+V34-W34)</f>
        <v>362240.04</v>
      </c>
      <c r="Z34" s="277"/>
      <c r="AA34" s="276"/>
      <c r="AB34" s="246">
        <f t="shared" si="33"/>
        <v>0</v>
      </c>
      <c r="AC34" s="246">
        <f t="shared" ref="AC34:AC35" si="41">SUM(Y34+Z34-AA34)</f>
        <v>362240.04</v>
      </c>
      <c r="AD34" s="277"/>
      <c r="AE34" s="276"/>
      <c r="AF34" s="246">
        <f t="shared" si="34"/>
        <v>0</v>
      </c>
      <c r="AG34" s="246">
        <f t="shared" ref="AG34:AG35" si="42">SUM(AC34+AD34-AE34)</f>
        <v>362240.04</v>
      </c>
      <c r="AH34" s="277"/>
      <c r="AI34" s="276"/>
      <c r="AJ34" s="246">
        <f t="shared" si="35"/>
        <v>0</v>
      </c>
      <c r="AK34" s="246">
        <f t="shared" ref="AK34:AK35" si="43">SUM(AG34+AH34-AI34)</f>
        <v>362240.04</v>
      </c>
      <c r="AL34" s="277"/>
      <c r="AM34" s="276"/>
      <c r="AN34" s="246">
        <f t="shared" si="36"/>
        <v>0</v>
      </c>
      <c r="AO34" s="246">
        <f t="shared" ref="AO34:AO35" si="44">SUM(AK34+AL34-AM34)</f>
        <v>362240.04</v>
      </c>
      <c r="AP34" s="217">
        <f t="shared" si="1"/>
        <v>0</v>
      </c>
      <c r="AQ34" s="217">
        <f t="shared" si="2"/>
        <v>0</v>
      </c>
    </row>
    <row r="35" spans="1:43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20"/>
        <v>13680</v>
      </c>
      <c r="J35" s="276"/>
      <c r="K35" s="276"/>
      <c r="L35" s="246">
        <f t="shared" si="29"/>
        <v>0</v>
      </c>
      <c r="M35" s="246">
        <f t="shared" si="37"/>
        <v>13680</v>
      </c>
      <c r="N35" s="276"/>
      <c r="O35" s="276"/>
      <c r="P35" s="246">
        <f t="shared" si="30"/>
        <v>0</v>
      </c>
      <c r="Q35" s="246">
        <f t="shared" si="38"/>
        <v>13680</v>
      </c>
      <c r="R35" s="273"/>
      <c r="S35" s="276"/>
      <c r="T35" s="246">
        <f t="shared" si="31"/>
        <v>0</v>
      </c>
      <c r="U35" s="246">
        <f t="shared" si="39"/>
        <v>13680</v>
      </c>
      <c r="V35" s="273"/>
      <c r="W35" s="276"/>
      <c r="X35" s="246">
        <f t="shared" si="32"/>
        <v>0</v>
      </c>
      <c r="Y35" s="246">
        <f t="shared" si="40"/>
        <v>13680</v>
      </c>
      <c r="Z35" s="273"/>
      <c r="AA35" s="276"/>
      <c r="AB35" s="246">
        <f t="shared" si="33"/>
        <v>0</v>
      </c>
      <c r="AC35" s="246">
        <f t="shared" si="41"/>
        <v>13680</v>
      </c>
      <c r="AD35" s="273"/>
      <c r="AE35" s="276"/>
      <c r="AF35" s="246">
        <f t="shared" si="34"/>
        <v>0</v>
      </c>
      <c r="AG35" s="246">
        <f t="shared" si="42"/>
        <v>13680</v>
      </c>
      <c r="AH35" s="273"/>
      <c r="AI35" s="276"/>
      <c r="AJ35" s="246">
        <f t="shared" si="35"/>
        <v>0</v>
      </c>
      <c r="AK35" s="246">
        <f t="shared" si="43"/>
        <v>13680</v>
      </c>
      <c r="AL35" s="273"/>
      <c r="AM35" s="276"/>
      <c r="AN35" s="246">
        <f t="shared" si="36"/>
        <v>0</v>
      </c>
      <c r="AO35" s="246">
        <f t="shared" si="44"/>
        <v>13680</v>
      </c>
      <c r="AP35" s="217">
        <f t="shared" si="1"/>
        <v>0</v>
      </c>
      <c r="AQ35" s="217">
        <f t="shared" si="2"/>
        <v>0</v>
      </c>
    </row>
    <row r="36" spans="1:43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20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76">
        <v>1200</v>
      </c>
      <c r="AM36" s="277">
        <v>300</v>
      </c>
      <c r="AN36" s="246"/>
      <c r="AO36" s="246">
        <f>SUM(AK36+AM36-AL36)</f>
        <v>372698.29000000004</v>
      </c>
      <c r="AP36" s="217">
        <f>+D36+F36+J36+N36+R36+V36+Z36+AD36+AH36</f>
        <v>9720.41</v>
      </c>
      <c r="AQ36" s="217">
        <f t="shared" si="2"/>
        <v>185</v>
      </c>
    </row>
    <row r="37" spans="1:43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20"/>
        <v>24618.74</v>
      </c>
      <c r="J37" s="277"/>
      <c r="K37" s="276"/>
      <c r="L37" s="249">
        <f t="shared" ref="L37:L43" si="45">SUM(H37+J37-K37)</f>
        <v>0</v>
      </c>
      <c r="M37" s="249">
        <f t="shared" ref="M37:M43" si="46">SUM(I37+J37-K37)</f>
        <v>24618.74</v>
      </c>
      <c r="N37" s="277"/>
      <c r="O37" s="277"/>
      <c r="P37" s="246">
        <f t="shared" ref="P37:P43" si="47">SUM(L37+N37-O37)</f>
        <v>0</v>
      </c>
      <c r="Q37" s="246">
        <f t="shared" ref="Q37:Q43" si="48">SUM(M37+N37-O37)</f>
        <v>24618.74</v>
      </c>
      <c r="R37" s="276"/>
      <c r="S37" s="276"/>
      <c r="T37" s="246">
        <f t="shared" ref="T37:T43" si="49">SUM(P37+R37-S37)</f>
        <v>0</v>
      </c>
      <c r="U37" s="246">
        <f t="shared" ref="U37:U43" si="50">SUM(Q37+R37-S37)</f>
        <v>24618.74</v>
      </c>
      <c r="V37" s="276"/>
      <c r="W37" s="276"/>
      <c r="X37" s="246">
        <f t="shared" ref="X37:X43" si="51">SUM(T37+V37-W37)</f>
        <v>0</v>
      </c>
      <c r="Y37" s="246">
        <f t="shared" ref="Y37:Y43" si="52">SUM(U37+V37-W37)</f>
        <v>24618.74</v>
      </c>
      <c r="Z37" s="276"/>
      <c r="AA37" s="276"/>
      <c r="AB37" s="246">
        <f t="shared" ref="AB37:AB43" si="53">SUM(X37+Z37-AA37)</f>
        <v>0</v>
      </c>
      <c r="AC37" s="246">
        <f t="shared" ref="AC37:AC43" si="54">SUM(Y37+Z37-AA37)</f>
        <v>24618.74</v>
      </c>
      <c r="AD37" s="276"/>
      <c r="AE37" s="276"/>
      <c r="AF37" s="246">
        <f t="shared" ref="AF37:AF43" si="55">SUM(AB37+AD37-AE37)</f>
        <v>0</v>
      </c>
      <c r="AG37" s="246">
        <f t="shared" ref="AG37:AG43" si="56">SUM(AC37+AD37-AE37)</f>
        <v>24618.74</v>
      </c>
      <c r="AH37" s="276"/>
      <c r="AI37" s="276"/>
      <c r="AJ37" s="246">
        <f t="shared" ref="AJ37:AJ43" si="57">SUM(AF37+AH37-AI37)</f>
        <v>0</v>
      </c>
      <c r="AK37" s="246">
        <f t="shared" ref="AK37:AK43" si="58">SUM(AG37+AH37-AI37)</f>
        <v>24618.74</v>
      </c>
      <c r="AL37" s="276"/>
      <c r="AM37" s="276"/>
      <c r="AN37" s="246">
        <f t="shared" ref="AN37:AN43" si="59">SUM(AJ37+AL37-AM37)</f>
        <v>0</v>
      </c>
      <c r="AO37" s="246">
        <f t="shared" ref="AO37:AO43" si="60">SUM(AK37+AL37-AM37)</f>
        <v>24618.74</v>
      </c>
      <c r="AP37" s="217">
        <f t="shared" ref="AP37:AP68" si="61">+D37+F37+J37+N37+R37+V37+Z37+AD37</f>
        <v>0</v>
      </c>
      <c r="AQ37" s="217">
        <f t="shared" si="2"/>
        <v>0</v>
      </c>
    </row>
    <row r="38" spans="1:43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20"/>
        <v>0</v>
      </c>
      <c r="J38" s="273"/>
      <c r="K38" s="277"/>
      <c r="L38" s="246">
        <f t="shared" si="45"/>
        <v>0</v>
      </c>
      <c r="M38" s="246">
        <f t="shared" si="46"/>
        <v>0</v>
      </c>
      <c r="N38" s="276"/>
      <c r="O38" s="276"/>
      <c r="P38" s="246">
        <f t="shared" si="47"/>
        <v>0</v>
      </c>
      <c r="Q38" s="246">
        <f t="shared" si="48"/>
        <v>0</v>
      </c>
      <c r="R38" s="277"/>
      <c r="S38" s="277"/>
      <c r="T38" s="246">
        <f t="shared" si="49"/>
        <v>0</v>
      </c>
      <c r="U38" s="246">
        <f t="shared" si="50"/>
        <v>0</v>
      </c>
      <c r="V38" s="277"/>
      <c r="W38" s="277"/>
      <c r="X38" s="246">
        <f t="shared" si="51"/>
        <v>0</v>
      </c>
      <c r="Y38" s="246">
        <f t="shared" si="52"/>
        <v>0</v>
      </c>
      <c r="Z38" s="277"/>
      <c r="AA38" s="277"/>
      <c r="AB38" s="246">
        <f t="shared" si="53"/>
        <v>0</v>
      </c>
      <c r="AC38" s="246">
        <f t="shared" si="54"/>
        <v>0</v>
      </c>
      <c r="AD38" s="277"/>
      <c r="AE38" s="277"/>
      <c r="AF38" s="246">
        <f t="shared" si="55"/>
        <v>0</v>
      </c>
      <c r="AG38" s="246">
        <f t="shared" si="56"/>
        <v>0</v>
      </c>
      <c r="AH38" s="277"/>
      <c r="AI38" s="277"/>
      <c r="AJ38" s="246">
        <f t="shared" si="57"/>
        <v>0</v>
      </c>
      <c r="AK38" s="246">
        <f t="shared" si="58"/>
        <v>0</v>
      </c>
      <c r="AL38" s="277"/>
      <c r="AM38" s="277"/>
      <c r="AN38" s="246">
        <f t="shared" si="59"/>
        <v>0</v>
      </c>
      <c r="AO38" s="246">
        <f t="shared" si="60"/>
        <v>0</v>
      </c>
      <c r="AP38" s="217">
        <f t="shared" si="61"/>
        <v>0</v>
      </c>
      <c r="AQ38" s="217">
        <f t="shared" si="2"/>
        <v>0</v>
      </c>
    </row>
    <row r="39" spans="1:43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20"/>
        <v>0</v>
      </c>
      <c r="J39" s="276"/>
      <c r="K39" s="276"/>
      <c r="L39" s="246">
        <f t="shared" si="45"/>
        <v>0</v>
      </c>
      <c r="M39" s="246">
        <f t="shared" si="46"/>
        <v>0</v>
      </c>
      <c r="N39" s="275"/>
      <c r="O39" s="275"/>
      <c r="P39" s="246">
        <f t="shared" si="47"/>
        <v>0</v>
      </c>
      <c r="Q39" s="246">
        <f t="shared" si="48"/>
        <v>0</v>
      </c>
      <c r="R39" s="276"/>
      <c r="S39" s="276"/>
      <c r="T39" s="246">
        <f t="shared" si="49"/>
        <v>0</v>
      </c>
      <c r="U39" s="246">
        <f t="shared" si="50"/>
        <v>0</v>
      </c>
      <c r="V39" s="276"/>
      <c r="W39" s="276"/>
      <c r="X39" s="246">
        <f t="shared" si="51"/>
        <v>0</v>
      </c>
      <c r="Y39" s="246">
        <f t="shared" si="52"/>
        <v>0</v>
      </c>
      <c r="Z39" s="276"/>
      <c r="AA39" s="276"/>
      <c r="AB39" s="246">
        <f t="shared" si="53"/>
        <v>0</v>
      </c>
      <c r="AC39" s="246">
        <f t="shared" si="54"/>
        <v>0</v>
      </c>
      <c r="AD39" s="276"/>
      <c r="AE39" s="276"/>
      <c r="AF39" s="246">
        <f t="shared" si="55"/>
        <v>0</v>
      </c>
      <c r="AG39" s="246">
        <f t="shared" si="56"/>
        <v>0</v>
      </c>
      <c r="AH39" s="276"/>
      <c r="AI39" s="276"/>
      <c r="AJ39" s="246">
        <f t="shared" si="57"/>
        <v>0</v>
      </c>
      <c r="AK39" s="246">
        <f t="shared" si="58"/>
        <v>0</v>
      </c>
      <c r="AL39" s="276"/>
      <c r="AM39" s="276"/>
      <c r="AN39" s="246">
        <f t="shared" si="59"/>
        <v>0</v>
      </c>
      <c r="AO39" s="246">
        <f t="shared" si="60"/>
        <v>0</v>
      </c>
      <c r="AP39" s="217">
        <f t="shared" si="61"/>
        <v>0</v>
      </c>
      <c r="AQ39" s="217">
        <f t="shared" si="2"/>
        <v>0</v>
      </c>
    </row>
    <row r="40" spans="1:43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20"/>
        <v>0</v>
      </c>
      <c r="J40" s="277"/>
      <c r="K40" s="276"/>
      <c r="L40" s="246">
        <f t="shared" si="45"/>
        <v>0</v>
      </c>
      <c r="M40" s="246">
        <f t="shared" si="46"/>
        <v>0</v>
      </c>
      <c r="N40" s="277"/>
      <c r="O40" s="277"/>
      <c r="P40" s="249">
        <f t="shared" si="47"/>
        <v>0</v>
      </c>
      <c r="Q40" s="249">
        <f t="shared" si="48"/>
        <v>0</v>
      </c>
      <c r="R40" s="276"/>
      <c r="S40" s="276"/>
      <c r="T40" s="246">
        <f t="shared" si="49"/>
        <v>0</v>
      </c>
      <c r="U40" s="246">
        <f t="shared" si="50"/>
        <v>0</v>
      </c>
      <c r="V40" s="276"/>
      <c r="W40" s="276"/>
      <c r="X40" s="246">
        <f t="shared" si="51"/>
        <v>0</v>
      </c>
      <c r="Y40" s="246">
        <f t="shared" si="52"/>
        <v>0</v>
      </c>
      <c r="Z40" s="276"/>
      <c r="AA40" s="276"/>
      <c r="AB40" s="246">
        <f t="shared" si="53"/>
        <v>0</v>
      </c>
      <c r="AC40" s="246">
        <f t="shared" si="54"/>
        <v>0</v>
      </c>
      <c r="AD40" s="276"/>
      <c r="AE40" s="276"/>
      <c r="AF40" s="246">
        <f t="shared" si="55"/>
        <v>0</v>
      </c>
      <c r="AG40" s="246">
        <f t="shared" si="56"/>
        <v>0</v>
      </c>
      <c r="AH40" s="276"/>
      <c r="AI40" s="276"/>
      <c r="AJ40" s="246">
        <f t="shared" si="57"/>
        <v>0</v>
      </c>
      <c r="AK40" s="246">
        <f t="shared" si="58"/>
        <v>0</v>
      </c>
      <c r="AL40" s="276"/>
      <c r="AM40" s="276"/>
      <c r="AN40" s="246">
        <f t="shared" si="59"/>
        <v>0</v>
      </c>
      <c r="AO40" s="246">
        <f t="shared" si="60"/>
        <v>0</v>
      </c>
      <c r="AP40" s="217">
        <f t="shared" si="61"/>
        <v>0</v>
      </c>
      <c r="AQ40" s="217">
        <f t="shared" si="2"/>
        <v>0</v>
      </c>
    </row>
    <row r="41" spans="1:43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20"/>
        <v>0</v>
      </c>
      <c r="J41" s="276"/>
      <c r="K41" s="276"/>
      <c r="L41" s="246">
        <f t="shared" si="45"/>
        <v>0</v>
      </c>
      <c r="M41" s="246">
        <f t="shared" si="46"/>
        <v>0</v>
      </c>
      <c r="N41" s="273"/>
      <c r="O41" s="273"/>
      <c r="P41" s="246">
        <f t="shared" si="47"/>
        <v>0</v>
      </c>
      <c r="Q41" s="246">
        <f t="shared" si="48"/>
        <v>0</v>
      </c>
      <c r="R41" s="277"/>
      <c r="S41" s="277"/>
      <c r="T41" s="246">
        <f t="shared" si="49"/>
        <v>0</v>
      </c>
      <c r="U41" s="246">
        <f t="shared" si="50"/>
        <v>0</v>
      </c>
      <c r="V41" s="277"/>
      <c r="W41" s="277"/>
      <c r="X41" s="246">
        <f t="shared" si="51"/>
        <v>0</v>
      </c>
      <c r="Y41" s="246">
        <f t="shared" si="52"/>
        <v>0</v>
      </c>
      <c r="Z41" s="277"/>
      <c r="AA41" s="277"/>
      <c r="AB41" s="246">
        <f t="shared" si="53"/>
        <v>0</v>
      </c>
      <c r="AC41" s="246">
        <f t="shared" si="54"/>
        <v>0</v>
      </c>
      <c r="AD41" s="277"/>
      <c r="AE41" s="277"/>
      <c r="AF41" s="246">
        <f t="shared" si="55"/>
        <v>0</v>
      </c>
      <c r="AG41" s="246">
        <f t="shared" si="56"/>
        <v>0</v>
      </c>
      <c r="AH41" s="277"/>
      <c r="AI41" s="277"/>
      <c r="AJ41" s="246">
        <f t="shared" si="57"/>
        <v>0</v>
      </c>
      <c r="AK41" s="246">
        <f t="shared" si="58"/>
        <v>0</v>
      </c>
      <c r="AL41" s="277"/>
      <c r="AM41" s="277"/>
      <c r="AN41" s="246">
        <f t="shared" si="59"/>
        <v>0</v>
      </c>
      <c r="AO41" s="246">
        <f t="shared" si="60"/>
        <v>0</v>
      </c>
      <c r="AP41" s="217">
        <f t="shared" si="61"/>
        <v>0</v>
      </c>
      <c r="AQ41" s="217">
        <f t="shared" ref="AQ41:AQ72" si="62">+G41+K41+O41+S41+W41+AA41+AE41</f>
        <v>0</v>
      </c>
    </row>
    <row r="42" spans="1:43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20"/>
        <v>69060.149999999994</v>
      </c>
      <c r="J42" s="273"/>
      <c r="K42" s="276"/>
      <c r="L42" s="246">
        <f t="shared" si="45"/>
        <v>0</v>
      </c>
      <c r="M42" s="246">
        <f t="shared" si="46"/>
        <v>69060.149999999994</v>
      </c>
      <c r="N42" s="276"/>
      <c r="O42" s="276"/>
      <c r="P42" s="246">
        <f t="shared" si="47"/>
        <v>0</v>
      </c>
      <c r="Q42" s="246">
        <f t="shared" si="48"/>
        <v>69060.149999999994</v>
      </c>
      <c r="R42" s="276"/>
      <c r="S42" s="273"/>
      <c r="T42" s="246">
        <f t="shared" si="49"/>
        <v>0</v>
      </c>
      <c r="U42" s="246">
        <f t="shared" si="50"/>
        <v>69060.149999999994</v>
      </c>
      <c r="V42" s="276"/>
      <c r="W42" s="273"/>
      <c r="X42" s="246">
        <f t="shared" si="51"/>
        <v>0</v>
      </c>
      <c r="Y42" s="246">
        <f t="shared" si="52"/>
        <v>69060.149999999994</v>
      </c>
      <c r="Z42" s="276"/>
      <c r="AA42" s="273"/>
      <c r="AB42" s="246">
        <f t="shared" si="53"/>
        <v>0</v>
      </c>
      <c r="AC42" s="246">
        <f t="shared" si="54"/>
        <v>69060.149999999994</v>
      </c>
      <c r="AD42" s="276"/>
      <c r="AE42" s="273"/>
      <c r="AF42" s="246">
        <f t="shared" si="55"/>
        <v>0</v>
      </c>
      <c r="AG42" s="246">
        <f t="shared" si="56"/>
        <v>69060.149999999994</v>
      </c>
      <c r="AH42" s="276"/>
      <c r="AI42" s="273"/>
      <c r="AJ42" s="246">
        <f t="shared" si="57"/>
        <v>0</v>
      </c>
      <c r="AK42" s="246">
        <f t="shared" si="58"/>
        <v>69060.149999999994</v>
      </c>
      <c r="AL42" s="276"/>
      <c r="AM42" s="273"/>
      <c r="AN42" s="246">
        <f t="shared" si="59"/>
        <v>0</v>
      </c>
      <c r="AO42" s="246">
        <f t="shared" si="60"/>
        <v>69060.149999999994</v>
      </c>
      <c r="AP42" s="217">
        <f t="shared" si="61"/>
        <v>0</v>
      </c>
      <c r="AQ42" s="217">
        <f t="shared" si="62"/>
        <v>0</v>
      </c>
    </row>
    <row r="43" spans="1:43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20"/>
        <v>33600</v>
      </c>
      <c r="J43" s="273"/>
      <c r="K43" s="276"/>
      <c r="L43" s="246">
        <f t="shared" si="45"/>
        <v>0</v>
      </c>
      <c r="M43" s="246">
        <f t="shared" si="46"/>
        <v>33600</v>
      </c>
      <c r="N43" s="277"/>
      <c r="O43" s="276"/>
      <c r="P43" s="246">
        <f t="shared" si="47"/>
        <v>0</v>
      </c>
      <c r="Q43" s="246">
        <f t="shared" si="48"/>
        <v>33600</v>
      </c>
      <c r="R43" s="277"/>
      <c r="S43" s="276"/>
      <c r="T43" s="246">
        <f t="shared" si="49"/>
        <v>0</v>
      </c>
      <c r="U43" s="246">
        <f t="shared" si="50"/>
        <v>33600</v>
      </c>
      <c r="V43" s="277"/>
      <c r="W43" s="276"/>
      <c r="X43" s="246">
        <f t="shared" si="51"/>
        <v>0</v>
      </c>
      <c r="Y43" s="246">
        <f t="shared" si="52"/>
        <v>33600</v>
      </c>
      <c r="Z43" s="277"/>
      <c r="AA43" s="276"/>
      <c r="AB43" s="246">
        <f t="shared" si="53"/>
        <v>0</v>
      </c>
      <c r="AC43" s="246">
        <f t="shared" si="54"/>
        <v>33600</v>
      </c>
      <c r="AD43" s="277"/>
      <c r="AE43" s="276"/>
      <c r="AF43" s="246">
        <f t="shared" si="55"/>
        <v>0</v>
      </c>
      <c r="AG43" s="246">
        <f t="shared" si="56"/>
        <v>33600</v>
      </c>
      <c r="AH43" s="277"/>
      <c r="AI43" s="276"/>
      <c r="AJ43" s="246">
        <f t="shared" si="57"/>
        <v>0</v>
      </c>
      <c r="AK43" s="246">
        <f t="shared" si="58"/>
        <v>33600</v>
      </c>
      <c r="AL43" s="277"/>
      <c r="AM43" s="276"/>
      <c r="AN43" s="246">
        <f t="shared" si="59"/>
        <v>0</v>
      </c>
      <c r="AO43" s="246">
        <f t="shared" si="60"/>
        <v>33600</v>
      </c>
      <c r="AP43" s="217">
        <f t="shared" si="61"/>
        <v>0</v>
      </c>
      <c r="AQ43" s="217">
        <f t="shared" si="62"/>
        <v>0</v>
      </c>
    </row>
    <row r="44" spans="1:43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20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76"/>
      <c r="AM44" s="276"/>
      <c r="AN44" s="246">
        <v>0</v>
      </c>
      <c r="AO44" s="246">
        <f>+AK44-AL44+AM44</f>
        <v>200000</v>
      </c>
      <c r="AP44" s="217">
        <f t="shared" si="61"/>
        <v>0</v>
      </c>
      <c r="AQ44" s="217">
        <f t="shared" si="62"/>
        <v>0</v>
      </c>
    </row>
    <row r="45" spans="1:43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20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75"/>
      <c r="AM45" s="277"/>
      <c r="AN45" s="246">
        <f>SUM(AJ45+AL45-AM45)</f>
        <v>0</v>
      </c>
      <c r="AO45" s="246">
        <f>SUM(AK45-AL45+AM45)</f>
        <v>50000</v>
      </c>
      <c r="AP45" s="217">
        <f t="shared" si="61"/>
        <v>0</v>
      </c>
      <c r="AQ45" s="217">
        <f t="shared" si="62"/>
        <v>0</v>
      </c>
    </row>
    <row r="46" spans="1:43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20"/>
        <v>0</v>
      </c>
      <c r="J46" s="277"/>
      <c r="K46" s="276"/>
      <c r="L46" s="246">
        <f t="shared" ref="L46:L48" si="63">SUM(H46+J46-K46)</f>
        <v>0</v>
      </c>
      <c r="M46" s="246">
        <f t="shared" ref="M46:M47" si="64">SUM(I46+J46-K46)</f>
        <v>0</v>
      </c>
      <c r="N46" s="273"/>
      <c r="O46" s="276"/>
      <c r="P46" s="246">
        <f t="shared" ref="P46:P48" si="65">SUM(L46+N46-O46)</f>
        <v>0</v>
      </c>
      <c r="Q46" s="246">
        <f t="shared" ref="Q46:Q47" si="66">SUM(M46+N46-O46)</f>
        <v>0</v>
      </c>
      <c r="R46" s="277"/>
      <c r="S46" s="273"/>
      <c r="T46" s="246">
        <f t="shared" ref="T46:T48" si="67">SUM(P46+R46-S46)</f>
        <v>0</v>
      </c>
      <c r="U46" s="246">
        <f t="shared" ref="U46:U47" si="68">SUM(Q46+R46-S46)</f>
        <v>0</v>
      </c>
      <c r="V46" s="277"/>
      <c r="W46" s="273"/>
      <c r="X46" s="246">
        <f t="shared" ref="X46:X48" si="69">SUM(T46+V46-W46)</f>
        <v>0</v>
      </c>
      <c r="Y46" s="246">
        <f t="shared" ref="Y46:Y47" si="70">SUM(U46+V46-W46)</f>
        <v>0</v>
      </c>
      <c r="Z46" s="277"/>
      <c r="AA46" s="273"/>
      <c r="AB46" s="246">
        <f t="shared" ref="AB46:AB48" si="71">SUM(X46+Z46-AA46)</f>
        <v>0</v>
      </c>
      <c r="AC46" s="246">
        <f t="shared" ref="AC46:AC47" si="72">SUM(Y46+Z46-AA46)</f>
        <v>0</v>
      </c>
      <c r="AD46" s="277"/>
      <c r="AE46" s="273"/>
      <c r="AF46" s="246">
        <f t="shared" ref="AF46:AF48" si="73">SUM(AB46+AD46-AE46)</f>
        <v>0</v>
      </c>
      <c r="AG46" s="246">
        <f t="shared" ref="AG46:AG47" si="74">SUM(AC46+AD46-AE46)</f>
        <v>0</v>
      </c>
      <c r="AH46" s="277"/>
      <c r="AI46" s="273"/>
      <c r="AJ46" s="246">
        <f t="shared" ref="AJ46:AJ48" si="75">SUM(AF46+AH46-AI46)</f>
        <v>0</v>
      </c>
      <c r="AK46" s="246">
        <f t="shared" ref="AK46:AK47" si="76">SUM(AG46+AH46-AI46)</f>
        <v>0</v>
      </c>
      <c r="AL46" s="277"/>
      <c r="AM46" s="273"/>
      <c r="AN46" s="246">
        <f t="shared" ref="AN46:AN48" si="77">SUM(AJ46+AL46-AM46)</f>
        <v>0</v>
      </c>
      <c r="AO46" s="246">
        <f t="shared" ref="AO46:AO47" si="78">SUM(AK46+AL46-AM46)</f>
        <v>0</v>
      </c>
      <c r="AP46" s="217">
        <f t="shared" si="61"/>
        <v>0</v>
      </c>
      <c r="AQ46" s="217">
        <f t="shared" si="62"/>
        <v>0</v>
      </c>
    </row>
    <row r="47" spans="1:43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20"/>
        <v>0</v>
      </c>
      <c r="J47" s="276"/>
      <c r="K47" s="277"/>
      <c r="L47" s="246">
        <f t="shared" si="63"/>
        <v>0</v>
      </c>
      <c r="M47" s="246">
        <f t="shared" si="64"/>
        <v>0</v>
      </c>
      <c r="N47" s="273"/>
      <c r="O47" s="277"/>
      <c r="P47" s="246">
        <f t="shared" si="65"/>
        <v>0</v>
      </c>
      <c r="Q47" s="246">
        <f t="shared" si="66"/>
        <v>0</v>
      </c>
      <c r="R47" s="276"/>
      <c r="S47" s="273"/>
      <c r="T47" s="246">
        <f t="shared" si="67"/>
        <v>0</v>
      </c>
      <c r="U47" s="246">
        <f t="shared" si="68"/>
        <v>0</v>
      </c>
      <c r="V47" s="276"/>
      <c r="W47" s="273"/>
      <c r="X47" s="246">
        <f t="shared" si="69"/>
        <v>0</v>
      </c>
      <c r="Y47" s="246">
        <f t="shared" si="70"/>
        <v>0</v>
      </c>
      <c r="Z47" s="276"/>
      <c r="AA47" s="273"/>
      <c r="AB47" s="246">
        <f t="shared" si="71"/>
        <v>0</v>
      </c>
      <c r="AC47" s="246">
        <f t="shared" si="72"/>
        <v>0</v>
      </c>
      <c r="AD47" s="276"/>
      <c r="AE47" s="273"/>
      <c r="AF47" s="246">
        <f t="shared" si="73"/>
        <v>0</v>
      </c>
      <c r="AG47" s="246">
        <f t="shared" si="74"/>
        <v>0</v>
      </c>
      <c r="AH47" s="276"/>
      <c r="AI47" s="273"/>
      <c r="AJ47" s="246">
        <f t="shared" si="75"/>
        <v>0</v>
      </c>
      <c r="AK47" s="246">
        <f t="shared" si="76"/>
        <v>0</v>
      </c>
      <c r="AL47" s="276"/>
      <c r="AM47" s="273"/>
      <c r="AN47" s="246">
        <f t="shared" si="77"/>
        <v>0</v>
      </c>
      <c r="AO47" s="246">
        <f t="shared" si="78"/>
        <v>0</v>
      </c>
      <c r="AP47" s="217">
        <f t="shared" si="61"/>
        <v>0</v>
      </c>
      <c r="AQ47" s="217">
        <f t="shared" si="62"/>
        <v>0</v>
      </c>
    </row>
    <row r="48" spans="1:43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20"/>
        <v>3528929</v>
      </c>
      <c r="J48" s="276"/>
      <c r="K48" s="273"/>
      <c r="L48" s="246">
        <f t="shared" si="63"/>
        <v>0</v>
      </c>
      <c r="M48" s="246">
        <f>I48+K48-J48</f>
        <v>3528929</v>
      </c>
      <c r="N48" s="273"/>
      <c r="O48" s="276"/>
      <c r="P48" s="246">
        <f t="shared" si="65"/>
        <v>0</v>
      </c>
      <c r="Q48" s="246">
        <f>M48+O48-N48</f>
        <v>3528929</v>
      </c>
      <c r="R48" s="276"/>
      <c r="S48" s="273"/>
      <c r="T48" s="246">
        <f t="shared" si="67"/>
        <v>0</v>
      </c>
      <c r="U48" s="246">
        <f>Q48+S48-R48</f>
        <v>3528929</v>
      </c>
      <c r="V48" s="276"/>
      <c r="W48" s="273"/>
      <c r="X48" s="246">
        <f t="shared" si="69"/>
        <v>0</v>
      </c>
      <c r="Y48" s="246">
        <f>U48+W48-V48</f>
        <v>3528929</v>
      </c>
      <c r="Z48" s="276"/>
      <c r="AA48" s="273"/>
      <c r="AB48" s="246">
        <f t="shared" si="71"/>
        <v>0</v>
      </c>
      <c r="AC48" s="246">
        <f>Y48+AA48-Z48</f>
        <v>3528929</v>
      </c>
      <c r="AD48" s="276"/>
      <c r="AE48" s="273"/>
      <c r="AF48" s="246">
        <f t="shared" si="73"/>
        <v>0</v>
      </c>
      <c r="AG48" s="246">
        <f>AC48+AE48-AD48</f>
        <v>3528929</v>
      </c>
      <c r="AH48" s="276"/>
      <c r="AI48" s="273"/>
      <c r="AJ48" s="246">
        <f t="shared" si="75"/>
        <v>0</v>
      </c>
      <c r="AK48" s="246">
        <f>AG48+AI48-AH48</f>
        <v>3528929</v>
      </c>
      <c r="AL48" s="276"/>
      <c r="AM48" s="273"/>
      <c r="AN48" s="246">
        <f t="shared" si="77"/>
        <v>0</v>
      </c>
      <c r="AO48" s="246">
        <f>AK48+AM48-AL48</f>
        <v>3528929</v>
      </c>
      <c r="AP48" s="217">
        <f t="shared" si="61"/>
        <v>0</v>
      </c>
      <c r="AQ48" s="217">
        <f t="shared" si="62"/>
        <v>0</v>
      </c>
    </row>
    <row r="49" spans="1:43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20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76"/>
      <c r="AM49" s="273">
        <v>1500</v>
      </c>
      <c r="AN49" s="246">
        <v>0</v>
      </c>
      <c r="AO49" s="246">
        <f>+AK49-AL49+AM49</f>
        <v>1635480</v>
      </c>
      <c r="AP49" s="217">
        <f t="shared" si="61"/>
        <v>0</v>
      </c>
      <c r="AQ49" s="217">
        <f t="shared" si="62"/>
        <v>925</v>
      </c>
    </row>
    <row r="50" spans="1:43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20"/>
        <v>59285</v>
      </c>
      <c r="J50" s="276"/>
      <c r="K50" s="275"/>
      <c r="L50" s="246">
        <f t="shared" ref="L50:L53" si="79">SUM(H50+J50-K50)</f>
        <v>0</v>
      </c>
      <c r="M50" s="246">
        <f t="shared" ref="M50:M53" si="80">SUM(I50+J50-K50)</f>
        <v>59285</v>
      </c>
      <c r="N50" s="277"/>
      <c r="O50" s="277"/>
      <c r="P50" s="246">
        <f t="shared" ref="P50:P53" si="81">SUM(L50+N50-O50)</f>
        <v>0</v>
      </c>
      <c r="Q50" s="246">
        <f t="shared" ref="Q50:Q53" si="82">SUM(M50+N50-O50)</f>
        <v>59285</v>
      </c>
      <c r="R50" s="277"/>
      <c r="S50" s="273"/>
      <c r="T50" s="246">
        <f t="shared" ref="T50:T53" si="83">SUM(P50+R50-S50)</f>
        <v>0</v>
      </c>
      <c r="U50" s="246">
        <f t="shared" ref="U50:U53" si="84">SUM(Q50+R50-S50)</f>
        <v>59285</v>
      </c>
      <c r="V50" s="277"/>
      <c r="W50" s="273"/>
      <c r="X50" s="246">
        <f t="shared" ref="X50:X53" si="85">SUM(T50+V50-W50)</f>
        <v>0</v>
      </c>
      <c r="Y50" s="246">
        <f t="shared" ref="Y50:Y53" si="86">SUM(U50+V50-W50)</f>
        <v>59285</v>
      </c>
      <c r="Z50" s="277"/>
      <c r="AA50" s="273"/>
      <c r="AB50" s="246">
        <f t="shared" ref="AB50:AB53" si="87">SUM(X50+Z50-AA50)</f>
        <v>0</v>
      </c>
      <c r="AC50" s="246">
        <f t="shared" ref="AC50:AC53" si="88">SUM(Y50+Z50-AA50)</f>
        <v>59285</v>
      </c>
      <c r="AD50" s="277"/>
      <c r="AE50" s="273"/>
      <c r="AF50" s="246">
        <f t="shared" ref="AF50:AF53" si="89">SUM(AB50+AD50-AE50)</f>
        <v>0</v>
      </c>
      <c r="AG50" s="246">
        <f t="shared" ref="AG50:AG53" si="90">SUM(AC50+AD50-AE50)</f>
        <v>59285</v>
      </c>
      <c r="AH50" s="277"/>
      <c r="AI50" s="273"/>
      <c r="AJ50" s="246">
        <f t="shared" ref="AJ50:AJ53" si="91">SUM(AF50+AH50-AI50)</f>
        <v>0</v>
      </c>
      <c r="AK50" s="246">
        <f t="shared" ref="AK50:AK53" si="92">SUM(AG50+AH50-AI50)</f>
        <v>59285</v>
      </c>
      <c r="AL50" s="277"/>
      <c r="AM50" s="273"/>
      <c r="AN50" s="246">
        <f t="shared" ref="AN50:AN53" si="93">SUM(AJ50+AL50-AM50)</f>
        <v>0</v>
      </c>
      <c r="AO50" s="246">
        <f t="shared" ref="AO50:AO53" si="94">SUM(AK50+AL50-AM50)</f>
        <v>59285</v>
      </c>
      <c r="AP50" s="217">
        <f t="shared" si="61"/>
        <v>0</v>
      </c>
      <c r="AQ50" s="217">
        <f t="shared" si="62"/>
        <v>0</v>
      </c>
    </row>
    <row r="51" spans="1:43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20"/>
        <v>0</v>
      </c>
      <c r="J51" s="276"/>
      <c r="K51" s="275"/>
      <c r="L51" s="247">
        <f t="shared" si="79"/>
        <v>0</v>
      </c>
      <c r="M51" s="247">
        <f t="shared" si="80"/>
        <v>0</v>
      </c>
      <c r="N51" s="273"/>
      <c r="O51" s="273"/>
      <c r="P51" s="247">
        <f t="shared" si="81"/>
        <v>0</v>
      </c>
      <c r="Q51" s="247">
        <f t="shared" si="82"/>
        <v>0</v>
      </c>
      <c r="R51" s="273"/>
      <c r="S51" s="276"/>
      <c r="T51" s="247">
        <f t="shared" si="83"/>
        <v>0</v>
      </c>
      <c r="U51" s="247">
        <f t="shared" si="84"/>
        <v>0</v>
      </c>
      <c r="V51" s="273"/>
      <c r="W51" s="276"/>
      <c r="X51" s="247">
        <f t="shared" si="85"/>
        <v>0</v>
      </c>
      <c r="Y51" s="247">
        <f t="shared" si="86"/>
        <v>0</v>
      </c>
      <c r="Z51" s="273"/>
      <c r="AA51" s="276"/>
      <c r="AB51" s="247">
        <f t="shared" si="87"/>
        <v>0</v>
      </c>
      <c r="AC51" s="247">
        <f t="shared" si="88"/>
        <v>0</v>
      </c>
      <c r="AD51" s="273"/>
      <c r="AE51" s="276"/>
      <c r="AF51" s="247">
        <f t="shared" si="89"/>
        <v>0</v>
      </c>
      <c r="AG51" s="247">
        <f t="shared" si="90"/>
        <v>0</v>
      </c>
      <c r="AH51" s="273"/>
      <c r="AI51" s="276"/>
      <c r="AJ51" s="247">
        <f t="shared" si="91"/>
        <v>0</v>
      </c>
      <c r="AK51" s="247">
        <f t="shared" si="92"/>
        <v>0</v>
      </c>
      <c r="AL51" s="273"/>
      <c r="AM51" s="276"/>
      <c r="AN51" s="247">
        <f t="shared" si="93"/>
        <v>0</v>
      </c>
      <c r="AO51" s="247">
        <f t="shared" si="94"/>
        <v>0</v>
      </c>
      <c r="AP51" s="217">
        <f t="shared" si="61"/>
        <v>0</v>
      </c>
      <c r="AQ51" s="217">
        <f t="shared" si="62"/>
        <v>0</v>
      </c>
    </row>
    <row r="52" spans="1:43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20"/>
        <v>49650</v>
      </c>
      <c r="J52" s="277"/>
      <c r="K52" s="275"/>
      <c r="L52" s="246">
        <f t="shared" si="79"/>
        <v>0</v>
      </c>
      <c r="M52" s="246">
        <f t="shared" si="80"/>
        <v>49650</v>
      </c>
      <c r="N52" s="273"/>
      <c r="O52" s="273"/>
      <c r="P52" s="246">
        <f t="shared" si="81"/>
        <v>0</v>
      </c>
      <c r="Q52" s="246">
        <f t="shared" si="82"/>
        <v>49650</v>
      </c>
      <c r="R52" s="273"/>
      <c r="S52" s="277"/>
      <c r="T52" s="246">
        <f t="shared" si="83"/>
        <v>0</v>
      </c>
      <c r="U52" s="246">
        <f t="shared" si="84"/>
        <v>49650</v>
      </c>
      <c r="V52" s="273"/>
      <c r="W52" s="277"/>
      <c r="X52" s="246">
        <f t="shared" si="85"/>
        <v>0</v>
      </c>
      <c r="Y52" s="246">
        <f t="shared" si="86"/>
        <v>49650</v>
      </c>
      <c r="Z52" s="273"/>
      <c r="AA52" s="277"/>
      <c r="AB52" s="246">
        <f t="shared" si="87"/>
        <v>0</v>
      </c>
      <c r="AC52" s="246">
        <f t="shared" si="88"/>
        <v>49650</v>
      </c>
      <c r="AD52" s="273"/>
      <c r="AE52" s="277"/>
      <c r="AF52" s="246">
        <f t="shared" si="89"/>
        <v>0</v>
      </c>
      <c r="AG52" s="246">
        <f t="shared" si="90"/>
        <v>49650</v>
      </c>
      <c r="AH52" s="273"/>
      <c r="AI52" s="277"/>
      <c r="AJ52" s="246">
        <f t="shared" si="91"/>
        <v>0</v>
      </c>
      <c r="AK52" s="246">
        <f t="shared" si="92"/>
        <v>49650</v>
      </c>
      <c r="AL52" s="273"/>
      <c r="AM52" s="277"/>
      <c r="AN52" s="246">
        <f t="shared" si="93"/>
        <v>0</v>
      </c>
      <c r="AO52" s="246">
        <f t="shared" si="94"/>
        <v>49650</v>
      </c>
      <c r="AP52" s="217">
        <f t="shared" si="61"/>
        <v>0</v>
      </c>
      <c r="AQ52" s="217">
        <f t="shared" si="62"/>
        <v>0</v>
      </c>
    </row>
    <row r="53" spans="1:43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20"/>
        <v>9972</v>
      </c>
      <c r="J53" s="276"/>
      <c r="K53" s="275"/>
      <c r="L53" s="246">
        <f t="shared" si="79"/>
        <v>0</v>
      </c>
      <c r="M53" s="249">
        <f t="shared" si="80"/>
        <v>9972</v>
      </c>
      <c r="N53" s="276"/>
      <c r="O53" s="273"/>
      <c r="P53" s="246">
        <f t="shared" si="81"/>
        <v>0</v>
      </c>
      <c r="Q53" s="249">
        <f t="shared" si="82"/>
        <v>9972</v>
      </c>
      <c r="R53" s="273"/>
      <c r="S53" s="276"/>
      <c r="T53" s="246">
        <f t="shared" si="83"/>
        <v>0</v>
      </c>
      <c r="U53" s="249">
        <f t="shared" si="84"/>
        <v>9972</v>
      </c>
      <c r="V53" s="273"/>
      <c r="W53" s="276"/>
      <c r="X53" s="246">
        <f t="shared" si="85"/>
        <v>0</v>
      </c>
      <c r="Y53" s="249">
        <f t="shared" si="86"/>
        <v>9972</v>
      </c>
      <c r="Z53" s="273"/>
      <c r="AA53" s="276"/>
      <c r="AB53" s="246">
        <f t="shared" si="87"/>
        <v>0</v>
      </c>
      <c r="AC53" s="249">
        <f t="shared" si="88"/>
        <v>9972</v>
      </c>
      <c r="AD53" s="273"/>
      <c r="AE53" s="276"/>
      <c r="AF53" s="246">
        <f t="shared" si="89"/>
        <v>0</v>
      </c>
      <c r="AG53" s="249">
        <f t="shared" si="90"/>
        <v>9972</v>
      </c>
      <c r="AH53" s="273"/>
      <c r="AI53" s="276"/>
      <c r="AJ53" s="246">
        <f t="shared" si="91"/>
        <v>0</v>
      </c>
      <c r="AK53" s="249">
        <f t="shared" si="92"/>
        <v>9972</v>
      </c>
      <c r="AL53" s="273"/>
      <c r="AM53" s="276"/>
      <c r="AN53" s="246">
        <f t="shared" si="93"/>
        <v>0</v>
      </c>
      <c r="AO53" s="249">
        <f t="shared" si="94"/>
        <v>9972</v>
      </c>
      <c r="AP53" s="217">
        <f t="shared" si="61"/>
        <v>0</v>
      </c>
      <c r="AQ53" s="217">
        <f t="shared" si="62"/>
        <v>0</v>
      </c>
    </row>
    <row r="54" spans="1:43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20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73"/>
      <c r="AM54" s="276"/>
      <c r="AN54" s="246">
        <f>SUM(AJ54+AL54-AM54)</f>
        <v>3563958.8899999997</v>
      </c>
      <c r="AO54" s="246">
        <f>SUM(AK54+AL54-AM54)</f>
        <v>0</v>
      </c>
      <c r="AP54" s="217">
        <f t="shared" si="61"/>
        <v>3563958.8899999997</v>
      </c>
      <c r="AQ54" s="217">
        <f t="shared" si="62"/>
        <v>0</v>
      </c>
    </row>
    <row r="55" spans="1:43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20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73"/>
      <c r="AM55" s="277">
        <v>4295.46</v>
      </c>
      <c r="AN55" s="246"/>
      <c r="AO55" s="246">
        <f>SUM(AK55-AL55+AM55)</f>
        <v>6888.6</v>
      </c>
      <c r="AP55" s="217">
        <f t="shared" si="61"/>
        <v>0</v>
      </c>
      <c r="AQ55" s="217">
        <f t="shared" si="62"/>
        <v>2593.14</v>
      </c>
    </row>
    <row r="56" spans="1:43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20"/>
        <v>0</v>
      </c>
      <c r="J56" s="275"/>
      <c r="K56" s="276"/>
      <c r="L56" s="246">
        <f t="shared" ref="L56" si="95">SUM(H56+J56-K56)</f>
        <v>0</v>
      </c>
      <c r="M56" s="246">
        <f t="shared" ref="M56:M57" si="96">SUM(I56-J56+K56)</f>
        <v>0</v>
      </c>
      <c r="N56" s="277"/>
      <c r="O56" s="273"/>
      <c r="P56" s="246">
        <f t="shared" ref="P56" si="97">SUM(L56+N56-O56)</f>
        <v>0</v>
      </c>
      <c r="Q56" s="246">
        <f t="shared" ref="Q56:Q57" si="98">SUM(M56-N56+O56)</f>
        <v>0</v>
      </c>
      <c r="R56" s="273"/>
      <c r="S56" s="276"/>
      <c r="T56" s="246">
        <f t="shared" ref="T56" si="99">SUM(P56+R56-S56)</f>
        <v>0</v>
      </c>
      <c r="U56" s="246">
        <f t="shared" ref="U56:U57" si="100">SUM(Q56-R56+S56)</f>
        <v>0</v>
      </c>
      <c r="V56" s="273"/>
      <c r="W56" s="276"/>
      <c r="X56" s="246">
        <f t="shared" ref="X56" si="101">SUM(T56+V56-W56)</f>
        <v>0</v>
      </c>
      <c r="Y56" s="246">
        <f t="shared" ref="Y56:Y57" si="102">SUM(U56-V56+W56)</f>
        <v>0</v>
      </c>
      <c r="Z56" s="273"/>
      <c r="AA56" s="276"/>
      <c r="AB56" s="246">
        <f t="shared" ref="AB56" si="103">SUM(X56+Z56-AA56)</f>
        <v>0</v>
      </c>
      <c r="AC56" s="246">
        <f t="shared" ref="AC56:AC57" si="104">SUM(Y56-Z56+AA56)</f>
        <v>0</v>
      </c>
      <c r="AD56" s="273"/>
      <c r="AE56" s="276"/>
      <c r="AF56" s="246">
        <f t="shared" ref="AF56" si="105">SUM(AB56+AD56-AE56)</f>
        <v>0</v>
      </c>
      <c r="AG56" s="246">
        <f t="shared" ref="AG56:AG57" si="106">SUM(AC56-AD56+AE56)</f>
        <v>0</v>
      </c>
      <c r="AH56" s="273"/>
      <c r="AI56" s="276"/>
      <c r="AJ56" s="246">
        <f t="shared" ref="AJ56" si="107">SUM(AF56+AH56-AI56)</f>
        <v>0</v>
      </c>
      <c r="AK56" s="246">
        <f t="shared" ref="AK56:AK57" si="108">SUM(AG56-AH56+AI56)</f>
        <v>0</v>
      </c>
      <c r="AL56" s="273"/>
      <c r="AM56" s="276"/>
      <c r="AN56" s="246">
        <f t="shared" ref="AN56" si="109">SUM(AJ56+AL56-AM56)</f>
        <v>0</v>
      </c>
      <c r="AO56" s="246">
        <f t="shared" ref="AO56:AO57" si="110">SUM(AK56-AL56+AM56)</f>
        <v>0</v>
      </c>
      <c r="AP56" s="217">
        <f t="shared" si="61"/>
        <v>0</v>
      </c>
      <c r="AQ56" s="217">
        <f t="shared" si="62"/>
        <v>0</v>
      </c>
    </row>
    <row r="57" spans="1:43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20"/>
        <v>0</v>
      </c>
      <c r="J57" s="277"/>
      <c r="K57" s="277"/>
      <c r="L57" s="249"/>
      <c r="M57" s="246">
        <f t="shared" si="96"/>
        <v>0</v>
      </c>
      <c r="N57" s="276"/>
      <c r="O57" s="273"/>
      <c r="P57" s="249"/>
      <c r="Q57" s="246">
        <f t="shared" si="98"/>
        <v>0</v>
      </c>
      <c r="R57" s="273"/>
      <c r="S57" s="277">
        <v>93.22</v>
      </c>
      <c r="T57" s="249"/>
      <c r="U57" s="246">
        <f t="shared" si="100"/>
        <v>93.22</v>
      </c>
      <c r="V57" s="273"/>
      <c r="W57" s="277">
        <v>19.350000000000001</v>
      </c>
      <c r="X57" s="249"/>
      <c r="Y57" s="246">
        <f t="shared" si="102"/>
        <v>112.57</v>
      </c>
      <c r="Z57" s="273"/>
      <c r="AA57" s="277">
        <f>221.92+16.9</f>
        <v>238.82</v>
      </c>
      <c r="AB57" s="249"/>
      <c r="AC57" s="246">
        <f t="shared" si="104"/>
        <v>351.39</v>
      </c>
      <c r="AD57" s="273"/>
      <c r="AE57" s="277"/>
      <c r="AF57" s="249"/>
      <c r="AG57" s="246">
        <f t="shared" si="106"/>
        <v>351.39</v>
      </c>
      <c r="AH57" s="273"/>
      <c r="AI57" s="277"/>
      <c r="AJ57" s="249"/>
      <c r="AK57" s="246">
        <f t="shared" si="108"/>
        <v>351.39</v>
      </c>
      <c r="AL57" s="273"/>
      <c r="AM57" s="277">
        <v>4.93</v>
      </c>
      <c r="AN57" s="249"/>
      <c r="AO57" s="246">
        <f t="shared" si="110"/>
        <v>356.32</v>
      </c>
      <c r="AP57" s="217">
        <f t="shared" si="61"/>
        <v>0</v>
      </c>
      <c r="AQ57" s="217">
        <f t="shared" si="62"/>
        <v>351.39</v>
      </c>
    </row>
    <row r="58" spans="1:43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20"/>
        <v>0</v>
      </c>
      <c r="J58" s="273"/>
      <c r="K58" s="276"/>
      <c r="L58" s="246">
        <f t="shared" ref="L58:L89" si="111">SUM(H58+J58-K58)</f>
        <v>0</v>
      </c>
      <c r="M58" s="246">
        <f>SUM(I58+J58-K58)</f>
        <v>0</v>
      </c>
      <c r="N58" s="277"/>
      <c r="O58" s="273"/>
      <c r="P58" s="246">
        <f t="shared" ref="P58:P89" si="112">SUM(L58+N58-O58)</f>
        <v>0</v>
      </c>
      <c r="Q58" s="246">
        <f>SUM(M58+N58-O58)</f>
        <v>0</v>
      </c>
      <c r="R58" s="273"/>
      <c r="S58" s="273"/>
      <c r="T58" s="246">
        <f t="shared" ref="T58:T89" si="113">SUM(P58+R58-S58)</f>
        <v>0</v>
      </c>
      <c r="U58" s="246">
        <f>SUM(Q58+R58-S58)</f>
        <v>0</v>
      </c>
      <c r="V58" s="273"/>
      <c r="W58" s="273"/>
      <c r="X58" s="246">
        <f t="shared" ref="X58:X89" si="114">SUM(T58+V58-W58)</f>
        <v>0</v>
      </c>
      <c r="Y58" s="246">
        <f>SUM(U58+V58-W58)</f>
        <v>0</v>
      </c>
      <c r="Z58" s="273"/>
      <c r="AA58" s="273"/>
      <c r="AB58" s="246">
        <f t="shared" ref="AB58:AB59" si="115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116">SUM(AF58+AH58-AI58)</f>
        <v>0</v>
      </c>
      <c r="AK58" s="246">
        <f>SUM(AG58+AH58-AI58)</f>
        <v>500</v>
      </c>
      <c r="AL58" s="273"/>
      <c r="AM58" s="273"/>
      <c r="AN58" s="246">
        <f t="shared" ref="AN58:AN59" si="117">SUM(AJ58+AL58-AM58)</f>
        <v>0</v>
      </c>
      <c r="AO58" s="246">
        <f>SUM(AK58+AL58-AM58)</f>
        <v>500</v>
      </c>
      <c r="AP58" s="217">
        <f t="shared" si="61"/>
        <v>0</v>
      </c>
      <c r="AQ58" s="217">
        <f t="shared" si="62"/>
        <v>500</v>
      </c>
    </row>
    <row r="59" spans="1:43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20"/>
        <v>0</v>
      </c>
      <c r="J59" s="276"/>
      <c r="K59" s="277"/>
      <c r="L59" s="246">
        <f t="shared" si="111"/>
        <v>0</v>
      </c>
      <c r="M59" s="246">
        <f>SUM(I59+J59-K59)</f>
        <v>0</v>
      </c>
      <c r="N59" s="276"/>
      <c r="O59" s="273"/>
      <c r="P59" s="246">
        <f t="shared" si="112"/>
        <v>0</v>
      </c>
      <c r="Q59" s="246">
        <f>SUM(M59+N59-O59)</f>
        <v>0</v>
      </c>
      <c r="R59" s="273"/>
      <c r="S59" s="273"/>
      <c r="T59" s="246">
        <f t="shared" si="113"/>
        <v>0</v>
      </c>
      <c r="U59" s="246">
        <f>SUM(Q59+R59-S59)</f>
        <v>0</v>
      </c>
      <c r="V59" s="273"/>
      <c r="W59" s="273"/>
      <c r="X59" s="246">
        <f t="shared" si="114"/>
        <v>0</v>
      </c>
      <c r="Y59" s="246">
        <f>SUM(U59+V59-W59)</f>
        <v>0</v>
      </c>
      <c r="Z59" s="273"/>
      <c r="AA59" s="273"/>
      <c r="AB59" s="246">
        <f t="shared" si="115"/>
        <v>0</v>
      </c>
      <c r="AC59" s="246">
        <f>SUM(Y59+Z59-AA59)</f>
        <v>0</v>
      </c>
      <c r="AD59" s="273"/>
      <c r="AE59" s="273"/>
      <c r="AF59" s="246">
        <f t="shared" ref="AF59" si="118">SUM(AB59+AD59-AE59)</f>
        <v>0</v>
      </c>
      <c r="AG59" s="246">
        <f>SUM(AC59+AD59-AE59)</f>
        <v>0</v>
      </c>
      <c r="AH59" s="273"/>
      <c r="AI59" s="273"/>
      <c r="AJ59" s="246">
        <f t="shared" si="116"/>
        <v>0</v>
      </c>
      <c r="AK59" s="246">
        <f>SUM(AG59+AH59-AI59)</f>
        <v>0</v>
      </c>
      <c r="AL59" s="273"/>
      <c r="AM59" s="273"/>
      <c r="AN59" s="246">
        <f t="shared" si="117"/>
        <v>0</v>
      </c>
      <c r="AO59" s="246">
        <f>SUM(AK59+AL59-AM59)</f>
        <v>0</v>
      </c>
      <c r="AP59" s="217">
        <f t="shared" si="61"/>
        <v>0</v>
      </c>
      <c r="AQ59" s="217">
        <f t="shared" si="62"/>
        <v>0</v>
      </c>
    </row>
    <row r="60" spans="1:43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20"/>
        <v>0</v>
      </c>
      <c r="J60" s="276"/>
      <c r="K60" s="276"/>
      <c r="L60" s="246">
        <f t="shared" si="111"/>
        <v>0</v>
      </c>
      <c r="M60" s="246">
        <f>SUM(I60-J60+K60)</f>
        <v>0</v>
      </c>
      <c r="N60" s="276"/>
      <c r="O60" s="276"/>
      <c r="P60" s="246">
        <f t="shared" si="112"/>
        <v>0</v>
      </c>
      <c r="Q60" s="246">
        <f>SUM(M60-N60+O60)</f>
        <v>0</v>
      </c>
      <c r="R60" s="273"/>
      <c r="S60" s="276"/>
      <c r="T60" s="246">
        <f t="shared" si="113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73"/>
      <c r="AM60" s="276"/>
      <c r="AN60" s="246"/>
      <c r="AO60" s="246">
        <f>SUM(AK60-AL60+AM60)</f>
        <v>554.17999999999995</v>
      </c>
      <c r="AP60" s="217">
        <f t="shared" si="61"/>
        <v>0</v>
      </c>
      <c r="AQ60" s="217">
        <f t="shared" si="62"/>
        <v>554.17999999999995</v>
      </c>
    </row>
    <row r="61" spans="1:43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20"/>
        <v>0</v>
      </c>
      <c r="J61" s="277"/>
      <c r="K61" s="276"/>
      <c r="L61" s="249">
        <f t="shared" si="111"/>
        <v>0</v>
      </c>
      <c r="M61" s="246">
        <f>SUM(I61-J61+K61)</f>
        <v>0</v>
      </c>
      <c r="N61" s="277"/>
      <c r="O61" s="277"/>
      <c r="P61" s="249">
        <f t="shared" si="112"/>
        <v>0</v>
      </c>
      <c r="Q61" s="246">
        <f>SUM(M61-N61+O61)</f>
        <v>0</v>
      </c>
      <c r="R61" s="276"/>
      <c r="S61" s="276"/>
      <c r="T61" s="249">
        <f t="shared" si="113"/>
        <v>0</v>
      </c>
      <c r="U61" s="246">
        <f>SUM(Q61-R61+S61)</f>
        <v>0</v>
      </c>
      <c r="V61" s="276"/>
      <c r="W61" s="276"/>
      <c r="X61" s="249">
        <f t="shared" si="114"/>
        <v>0</v>
      </c>
      <c r="Y61" s="246">
        <f>SUM(U61-V61+W61)</f>
        <v>0</v>
      </c>
      <c r="Z61" s="276"/>
      <c r="AA61" s="276"/>
      <c r="AB61" s="249">
        <f t="shared" ref="AB61:AB89" si="119">SUM(X61+Z61-AA61)</f>
        <v>0</v>
      </c>
      <c r="AC61" s="246">
        <f>SUM(Y61-Z61+AA61)</f>
        <v>0</v>
      </c>
      <c r="AD61" s="276"/>
      <c r="AE61" s="276"/>
      <c r="AF61" s="249">
        <f t="shared" ref="AF61:AF89" si="120">SUM(AB61+AD61-AE61)</f>
        <v>0</v>
      </c>
      <c r="AG61" s="246">
        <f>SUM(AC61-AD61+AE61)</f>
        <v>0</v>
      </c>
      <c r="AH61" s="276"/>
      <c r="AI61" s="276"/>
      <c r="AJ61" s="249">
        <f t="shared" ref="AJ61:AJ89" si="121">SUM(AF61+AH61-AI61)</f>
        <v>0</v>
      </c>
      <c r="AK61" s="246">
        <f>SUM(AG61-AH61+AI61)</f>
        <v>0</v>
      </c>
      <c r="AL61" s="276"/>
      <c r="AM61" s="276"/>
      <c r="AN61" s="249">
        <f t="shared" ref="AN61:AN89" si="122">SUM(AJ61+AL61-AM61)</f>
        <v>0</v>
      </c>
      <c r="AO61" s="246">
        <f>SUM(AK61-AL61+AM61)</f>
        <v>0</v>
      </c>
      <c r="AP61" s="217">
        <f t="shared" si="61"/>
        <v>0</v>
      </c>
      <c r="AQ61" s="217">
        <f t="shared" si="62"/>
        <v>0</v>
      </c>
    </row>
    <row r="62" spans="1:43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20"/>
        <v>0</v>
      </c>
      <c r="J62" s="276"/>
      <c r="K62" s="282"/>
      <c r="L62" s="249">
        <f t="shared" si="111"/>
        <v>0</v>
      </c>
      <c r="M62" s="246">
        <f>SUM(I62-J62+K62)</f>
        <v>0</v>
      </c>
      <c r="N62" s="273"/>
      <c r="O62" s="282"/>
      <c r="P62" s="249">
        <f t="shared" si="112"/>
        <v>0</v>
      </c>
      <c r="Q62" s="246">
        <f>SUM(M62-N62+O62)</f>
        <v>0</v>
      </c>
      <c r="R62" s="276"/>
      <c r="S62" s="282"/>
      <c r="T62" s="249">
        <f t="shared" si="113"/>
        <v>0</v>
      </c>
      <c r="U62" s="246">
        <f>SUM(Q62-R62+S62)</f>
        <v>0</v>
      </c>
      <c r="V62" s="276"/>
      <c r="W62" s="282"/>
      <c r="X62" s="249">
        <f t="shared" si="114"/>
        <v>0</v>
      </c>
      <c r="Y62" s="246">
        <f>SUM(U62-V62+W62)</f>
        <v>0</v>
      </c>
      <c r="Z62" s="276"/>
      <c r="AA62" s="282"/>
      <c r="AB62" s="249">
        <f t="shared" si="119"/>
        <v>0</v>
      </c>
      <c r="AC62" s="246">
        <f>SUM(Y62-Z62+AA62)</f>
        <v>0</v>
      </c>
      <c r="AD62" s="276"/>
      <c r="AE62" s="282"/>
      <c r="AF62" s="249">
        <f t="shared" si="120"/>
        <v>0</v>
      </c>
      <c r="AG62" s="246">
        <f>SUM(AC62-AD62+AE62)</f>
        <v>0</v>
      </c>
      <c r="AH62" s="276"/>
      <c r="AI62" s="282"/>
      <c r="AJ62" s="249">
        <f t="shared" si="121"/>
        <v>0</v>
      </c>
      <c r="AK62" s="246">
        <f>SUM(AG62-AH62+AI62)</f>
        <v>0</v>
      </c>
      <c r="AL62" s="276"/>
      <c r="AM62" s="282"/>
      <c r="AN62" s="249">
        <f t="shared" si="122"/>
        <v>0</v>
      </c>
      <c r="AO62" s="246">
        <f>SUM(AK62-AL62+AM62)</f>
        <v>0</v>
      </c>
      <c r="AP62" s="217">
        <f t="shared" si="61"/>
        <v>0</v>
      </c>
      <c r="AQ62" s="217">
        <f t="shared" si="62"/>
        <v>0</v>
      </c>
    </row>
    <row r="63" spans="1:43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20"/>
        <v>0</v>
      </c>
      <c r="J63" s="277"/>
      <c r="K63" s="283"/>
      <c r="L63" s="247">
        <f t="shared" si="111"/>
        <v>0</v>
      </c>
      <c r="M63" s="247">
        <f>SUM(I63+J63-K63)</f>
        <v>0</v>
      </c>
      <c r="N63" s="276"/>
      <c r="O63" s="282"/>
      <c r="P63" s="247">
        <f t="shared" si="112"/>
        <v>0</v>
      </c>
      <c r="Q63" s="247">
        <f>SUM(M63+N63-O63)</f>
        <v>0</v>
      </c>
      <c r="R63" s="277"/>
      <c r="S63" s="281"/>
      <c r="T63" s="247">
        <f t="shared" si="113"/>
        <v>0</v>
      </c>
      <c r="U63" s="247">
        <f>SUM(Q63+R63-S63)</f>
        <v>0</v>
      </c>
      <c r="V63" s="277"/>
      <c r="W63" s="281"/>
      <c r="X63" s="247">
        <f t="shared" si="114"/>
        <v>0</v>
      </c>
      <c r="Y63" s="247">
        <f>SUM(U63+V63-W63)</f>
        <v>0</v>
      </c>
      <c r="Z63" s="277"/>
      <c r="AA63" s="281"/>
      <c r="AB63" s="247">
        <f t="shared" si="119"/>
        <v>0</v>
      </c>
      <c r="AC63" s="247">
        <f>SUM(Y63+Z63-AA63)</f>
        <v>0</v>
      </c>
      <c r="AD63" s="277"/>
      <c r="AE63" s="281"/>
      <c r="AF63" s="247">
        <f t="shared" si="120"/>
        <v>0</v>
      </c>
      <c r="AG63" s="247">
        <f>SUM(AC63+AD63-AE63)</f>
        <v>0</v>
      </c>
      <c r="AH63" s="277"/>
      <c r="AI63" s="281"/>
      <c r="AJ63" s="247">
        <f t="shared" si="121"/>
        <v>0</v>
      </c>
      <c r="AK63" s="247">
        <f>SUM(AG63+AH63-AI63)</f>
        <v>0</v>
      </c>
      <c r="AL63" s="277"/>
      <c r="AM63" s="281"/>
      <c r="AN63" s="247">
        <f t="shared" si="122"/>
        <v>0</v>
      </c>
      <c r="AO63" s="247">
        <f>SUM(AK63+AL63-AM63)</f>
        <v>0</v>
      </c>
      <c r="AP63" s="217">
        <f t="shared" si="61"/>
        <v>0</v>
      </c>
      <c r="AQ63" s="217">
        <f t="shared" si="62"/>
        <v>0</v>
      </c>
    </row>
    <row r="64" spans="1:43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111"/>
        <v>800</v>
      </c>
      <c r="M64" s="246"/>
      <c r="N64" s="285">
        <v>800</v>
      </c>
      <c r="O64" s="286"/>
      <c r="P64" s="246">
        <f t="shared" si="112"/>
        <v>1600</v>
      </c>
      <c r="Q64" s="246"/>
      <c r="R64" s="287">
        <v>400</v>
      </c>
      <c r="S64" s="286"/>
      <c r="T64" s="246">
        <f t="shared" si="113"/>
        <v>2000</v>
      </c>
      <c r="U64" s="246"/>
      <c r="V64" s="287">
        <v>400</v>
      </c>
      <c r="W64" s="286"/>
      <c r="X64" s="246">
        <f t="shared" si="114"/>
        <v>2400</v>
      </c>
      <c r="Y64" s="246"/>
      <c r="Z64" s="287">
        <v>400</v>
      </c>
      <c r="AA64" s="286"/>
      <c r="AB64" s="246">
        <f t="shared" si="119"/>
        <v>2800</v>
      </c>
      <c r="AC64" s="246"/>
      <c r="AD64" s="287">
        <v>400</v>
      </c>
      <c r="AE64" s="286"/>
      <c r="AF64" s="246">
        <f t="shared" si="120"/>
        <v>3200</v>
      </c>
      <c r="AG64" s="246"/>
      <c r="AH64" s="287">
        <v>400</v>
      </c>
      <c r="AI64" s="286"/>
      <c r="AJ64" s="246">
        <f t="shared" si="121"/>
        <v>3600</v>
      </c>
      <c r="AK64" s="246"/>
      <c r="AL64" s="287">
        <v>400</v>
      </c>
      <c r="AM64" s="286"/>
      <c r="AN64" s="246">
        <f t="shared" si="122"/>
        <v>4000</v>
      </c>
      <c r="AO64" s="246"/>
      <c r="AP64" s="217">
        <f t="shared" si="61"/>
        <v>3200</v>
      </c>
      <c r="AQ64" s="217">
        <f t="shared" si="62"/>
        <v>0</v>
      </c>
    </row>
    <row r="65" spans="1:43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111"/>
        <v>600</v>
      </c>
      <c r="M65" s="246"/>
      <c r="N65" s="285">
        <v>800</v>
      </c>
      <c r="O65" s="286"/>
      <c r="P65" s="246">
        <f t="shared" si="112"/>
        <v>1400</v>
      </c>
      <c r="Q65" s="246"/>
      <c r="R65" s="285">
        <f>500+300</f>
        <v>800</v>
      </c>
      <c r="S65" s="289"/>
      <c r="T65" s="246">
        <f t="shared" si="113"/>
        <v>2200</v>
      </c>
      <c r="U65" s="246"/>
      <c r="V65" s="285">
        <v>300</v>
      </c>
      <c r="W65" s="289"/>
      <c r="X65" s="246">
        <f t="shared" si="114"/>
        <v>2500</v>
      </c>
      <c r="Y65" s="246"/>
      <c r="Z65" s="285">
        <f>300+400</f>
        <v>700</v>
      </c>
      <c r="AA65" s="289"/>
      <c r="AB65" s="246">
        <f t="shared" si="119"/>
        <v>3200</v>
      </c>
      <c r="AC65" s="246"/>
      <c r="AD65" s="285">
        <v>300</v>
      </c>
      <c r="AE65" s="289"/>
      <c r="AF65" s="246">
        <f t="shared" si="120"/>
        <v>3500</v>
      </c>
      <c r="AG65" s="246"/>
      <c r="AH65" s="285">
        <f>500+500+300</f>
        <v>1300</v>
      </c>
      <c r="AI65" s="289"/>
      <c r="AJ65" s="246">
        <f t="shared" si="121"/>
        <v>4800</v>
      </c>
      <c r="AK65" s="246"/>
      <c r="AL65" s="285">
        <v>300</v>
      </c>
      <c r="AM65" s="289"/>
      <c r="AN65" s="246">
        <f t="shared" si="122"/>
        <v>5100</v>
      </c>
      <c r="AO65" s="246"/>
      <c r="AP65" s="217">
        <f t="shared" si="61"/>
        <v>3500</v>
      </c>
      <c r="AQ65" s="217">
        <f t="shared" si="62"/>
        <v>0</v>
      </c>
    </row>
    <row r="66" spans="1:43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111"/>
        <v>1000</v>
      </c>
      <c r="M66" s="247"/>
      <c r="N66" s="276"/>
      <c r="O66" s="276"/>
      <c r="P66" s="247">
        <f t="shared" si="112"/>
        <v>1000</v>
      </c>
      <c r="Q66" s="247"/>
      <c r="R66" s="276"/>
      <c r="S66" s="276"/>
      <c r="T66" s="247">
        <f t="shared" si="113"/>
        <v>1000</v>
      </c>
      <c r="U66" s="247"/>
      <c r="V66" s="276">
        <v>1000</v>
      </c>
      <c r="W66" s="276"/>
      <c r="X66" s="247">
        <f t="shared" si="114"/>
        <v>2000</v>
      </c>
      <c r="Y66" s="247"/>
      <c r="Z66" s="276">
        <v>1400</v>
      </c>
      <c r="AA66" s="276"/>
      <c r="AB66" s="247">
        <f t="shared" si="119"/>
        <v>3400</v>
      </c>
      <c r="AC66" s="247"/>
      <c r="AD66" s="276"/>
      <c r="AE66" s="276"/>
      <c r="AF66" s="247">
        <f t="shared" si="120"/>
        <v>3400</v>
      </c>
      <c r="AG66" s="247"/>
      <c r="AH66" s="276">
        <v>1800</v>
      </c>
      <c r="AI66" s="276"/>
      <c r="AJ66" s="247">
        <f t="shared" si="121"/>
        <v>5200</v>
      </c>
      <c r="AK66" s="247"/>
      <c r="AL66" s="276">
        <v>0</v>
      </c>
      <c r="AM66" s="276"/>
      <c r="AN66" s="247">
        <f t="shared" si="122"/>
        <v>5200</v>
      </c>
      <c r="AO66" s="247"/>
      <c r="AP66" s="217">
        <f t="shared" si="61"/>
        <v>3400</v>
      </c>
      <c r="AQ66" s="217">
        <f t="shared" si="62"/>
        <v>0</v>
      </c>
    </row>
    <row r="67" spans="1:43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20"/>
        <v>0</v>
      </c>
      <c r="J67" s="273"/>
      <c r="K67" s="276"/>
      <c r="L67" s="246">
        <f t="shared" si="111"/>
        <v>0</v>
      </c>
      <c r="M67" s="246">
        <f>SUM(I67-J67+K67)</f>
        <v>0</v>
      </c>
      <c r="N67" s="276"/>
      <c r="O67" s="276"/>
      <c r="P67" s="246">
        <f t="shared" si="112"/>
        <v>0</v>
      </c>
      <c r="Q67" s="246">
        <f>SUM(M67-N67+O67)</f>
        <v>0</v>
      </c>
      <c r="R67" s="276"/>
      <c r="S67" s="276"/>
      <c r="T67" s="246">
        <f t="shared" si="113"/>
        <v>0</v>
      </c>
      <c r="U67" s="246">
        <f>SUM(Q67-R67+S67)</f>
        <v>0</v>
      </c>
      <c r="V67" s="276"/>
      <c r="W67" s="276"/>
      <c r="X67" s="246">
        <f t="shared" si="114"/>
        <v>0</v>
      </c>
      <c r="Y67" s="246">
        <f>SUM(U67-V67+W67)</f>
        <v>0</v>
      </c>
      <c r="Z67" s="276"/>
      <c r="AA67" s="276"/>
      <c r="AB67" s="246">
        <f t="shared" si="119"/>
        <v>0</v>
      </c>
      <c r="AC67" s="246">
        <f>SUM(Y67-Z67+AA67)</f>
        <v>0</v>
      </c>
      <c r="AD67" s="276"/>
      <c r="AE67" s="276"/>
      <c r="AF67" s="246">
        <f t="shared" si="120"/>
        <v>0</v>
      </c>
      <c r="AG67" s="246">
        <f>SUM(AC67-AD67+AE67)</f>
        <v>0</v>
      </c>
      <c r="AH67" s="276"/>
      <c r="AI67" s="276"/>
      <c r="AJ67" s="246">
        <f t="shared" si="121"/>
        <v>0</v>
      </c>
      <c r="AK67" s="246">
        <f>SUM(AG67-AH67+AI67)</f>
        <v>0</v>
      </c>
      <c r="AL67" s="276"/>
      <c r="AM67" s="276"/>
      <c r="AN67" s="246">
        <f t="shared" si="122"/>
        <v>0</v>
      </c>
      <c r="AO67" s="246">
        <f>SUM(AK67-AL67+AM67)</f>
        <v>0</v>
      </c>
      <c r="AP67" s="217">
        <f t="shared" si="61"/>
        <v>0</v>
      </c>
      <c r="AQ67" s="217">
        <f t="shared" si="62"/>
        <v>0</v>
      </c>
    </row>
    <row r="68" spans="1:43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20"/>
        <v>0</v>
      </c>
      <c r="J68" s="276">
        <v>560.89</v>
      </c>
      <c r="K68" s="276"/>
      <c r="L68" s="246">
        <f t="shared" si="111"/>
        <v>560.89</v>
      </c>
      <c r="M68" s="246"/>
      <c r="N68" s="276">
        <v>667</v>
      </c>
      <c r="O68" s="276"/>
      <c r="P68" s="246">
        <f t="shared" si="112"/>
        <v>1227.8899999999999</v>
      </c>
      <c r="Q68" s="246"/>
      <c r="R68" s="276">
        <v>1135.1500000000001</v>
      </c>
      <c r="S68" s="276"/>
      <c r="T68" s="246">
        <f t="shared" si="113"/>
        <v>2363.04</v>
      </c>
      <c r="U68" s="246"/>
      <c r="V68" s="276">
        <v>438</v>
      </c>
      <c r="W68" s="276"/>
      <c r="X68" s="246">
        <f t="shared" si="114"/>
        <v>2801.04</v>
      </c>
      <c r="Y68" s="246"/>
      <c r="Z68" s="276"/>
      <c r="AA68" s="276"/>
      <c r="AB68" s="246">
        <f t="shared" si="119"/>
        <v>2801.04</v>
      </c>
      <c r="AC68" s="246"/>
      <c r="AD68" s="276">
        <f>390.71+397.73</f>
        <v>788.44</v>
      </c>
      <c r="AE68" s="276"/>
      <c r="AF68" s="246">
        <f t="shared" si="120"/>
        <v>3589.48</v>
      </c>
      <c r="AG68" s="246"/>
      <c r="AH68" s="276">
        <f>73+360.77</f>
        <v>433.77</v>
      </c>
      <c r="AI68" s="276"/>
      <c r="AJ68" s="246">
        <f t="shared" si="121"/>
        <v>4023.25</v>
      </c>
      <c r="AK68" s="246"/>
      <c r="AL68" s="276">
        <v>0</v>
      </c>
      <c r="AM68" s="276"/>
      <c r="AN68" s="246">
        <f t="shared" si="122"/>
        <v>4023.25</v>
      </c>
      <c r="AO68" s="246"/>
      <c r="AP68" s="217">
        <f t="shared" si="61"/>
        <v>3589.48</v>
      </c>
      <c r="AQ68" s="217">
        <f t="shared" si="62"/>
        <v>0</v>
      </c>
    </row>
    <row r="69" spans="1:43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20"/>
        <v>0</v>
      </c>
      <c r="J69" s="277"/>
      <c r="K69" s="277"/>
      <c r="L69" s="249">
        <f t="shared" si="111"/>
        <v>0</v>
      </c>
      <c r="M69" s="249">
        <f>SUM(I69+J69-K69)</f>
        <v>0</v>
      </c>
      <c r="N69" s="275"/>
      <c r="O69" s="275"/>
      <c r="P69" s="249">
        <f t="shared" si="112"/>
        <v>0</v>
      </c>
      <c r="Q69" s="249">
        <f>SUM(M69+N69-O69)</f>
        <v>0</v>
      </c>
      <c r="R69" s="275"/>
      <c r="S69" s="275"/>
      <c r="T69" s="249">
        <f t="shared" si="113"/>
        <v>0</v>
      </c>
      <c r="U69" s="249">
        <f>SUM(Q69+R69-S69)</f>
        <v>0</v>
      </c>
      <c r="V69" s="275"/>
      <c r="W69" s="275"/>
      <c r="X69" s="249">
        <f t="shared" si="114"/>
        <v>0</v>
      </c>
      <c r="Y69" s="249">
        <f>SUM(U69+V69-W69)</f>
        <v>0</v>
      </c>
      <c r="Z69" s="275"/>
      <c r="AA69" s="275"/>
      <c r="AB69" s="249">
        <f t="shared" si="119"/>
        <v>0</v>
      </c>
      <c r="AC69" s="249">
        <f>SUM(Y69+Z69-AA69)</f>
        <v>0</v>
      </c>
      <c r="AD69" s="275"/>
      <c r="AE69" s="275"/>
      <c r="AF69" s="249">
        <f t="shared" si="120"/>
        <v>0</v>
      </c>
      <c r="AG69" s="249">
        <f>SUM(AC69+AD69-AE69)</f>
        <v>0</v>
      </c>
      <c r="AH69" s="275"/>
      <c r="AI69" s="275"/>
      <c r="AJ69" s="249">
        <f t="shared" si="121"/>
        <v>0</v>
      </c>
      <c r="AK69" s="249">
        <f>SUM(AG69+AH69-AI69)</f>
        <v>0</v>
      </c>
      <c r="AL69" s="275"/>
      <c r="AM69" s="275"/>
      <c r="AN69" s="249">
        <f t="shared" si="122"/>
        <v>0</v>
      </c>
      <c r="AO69" s="249">
        <f>SUM(AK69+AL69-AM69)</f>
        <v>0</v>
      </c>
      <c r="AP69" s="217">
        <f t="shared" ref="AP69:AP97" si="123">+D69+F69+J69+N69+R69+V69+Z69+AD69</f>
        <v>0</v>
      </c>
      <c r="AQ69" s="217">
        <f t="shared" si="62"/>
        <v>0</v>
      </c>
    </row>
    <row r="70" spans="1:43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20"/>
        <v>0</v>
      </c>
      <c r="J70" s="273"/>
      <c r="K70" s="276"/>
      <c r="L70" s="246">
        <f t="shared" si="111"/>
        <v>0</v>
      </c>
      <c r="M70" s="246">
        <f>SUM(I70+J70-K70)</f>
        <v>0</v>
      </c>
      <c r="N70" s="276"/>
      <c r="O70" s="276"/>
      <c r="P70" s="246">
        <f t="shared" si="112"/>
        <v>0</v>
      </c>
      <c r="Q70" s="246">
        <f>SUM(M70+N70-O70)</f>
        <v>0</v>
      </c>
      <c r="R70" s="276"/>
      <c r="S70" s="276"/>
      <c r="T70" s="246">
        <f t="shared" si="113"/>
        <v>0</v>
      </c>
      <c r="U70" s="246">
        <f>SUM(Q70+R70-S70)</f>
        <v>0</v>
      </c>
      <c r="V70" s="276">
        <v>5000</v>
      </c>
      <c r="W70" s="276"/>
      <c r="X70" s="246">
        <f t="shared" si="114"/>
        <v>5000</v>
      </c>
      <c r="Y70" s="246"/>
      <c r="Z70" s="276"/>
      <c r="AA70" s="276"/>
      <c r="AB70" s="246">
        <f t="shared" si="119"/>
        <v>5000</v>
      </c>
      <c r="AC70" s="246"/>
      <c r="AD70" s="276"/>
      <c r="AE70" s="276"/>
      <c r="AF70" s="246">
        <f t="shared" si="120"/>
        <v>5000</v>
      </c>
      <c r="AG70" s="246"/>
      <c r="AH70" s="276"/>
      <c r="AI70" s="276"/>
      <c r="AJ70" s="246">
        <f t="shared" si="121"/>
        <v>5000</v>
      </c>
      <c r="AK70" s="246"/>
      <c r="AL70" s="276"/>
      <c r="AM70" s="276"/>
      <c r="AN70" s="246">
        <f t="shared" si="122"/>
        <v>5000</v>
      </c>
      <c r="AO70" s="246"/>
      <c r="AP70" s="217">
        <f t="shared" si="123"/>
        <v>5000</v>
      </c>
      <c r="AQ70" s="217">
        <f t="shared" si="62"/>
        <v>0</v>
      </c>
    </row>
    <row r="71" spans="1:43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20"/>
        <v>0</v>
      </c>
      <c r="J71" s="276"/>
      <c r="K71" s="275"/>
      <c r="L71" s="246">
        <f t="shared" si="111"/>
        <v>0</v>
      </c>
      <c r="M71" s="246">
        <f>SUM(I71+J71-K71)</f>
        <v>0</v>
      </c>
      <c r="N71" s="276"/>
      <c r="O71" s="276"/>
      <c r="P71" s="246">
        <f t="shared" si="112"/>
        <v>0</v>
      </c>
      <c r="Q71" s="246">
        <f>SUM(M71+N71-O71)</f>
        <v>0</v>
      </c>
      <c r="R71" s="276"/>
      <c r="S71" s="276"/>
      <c r="T71" s="246">
        <f t="shared" si="113"/>
        <v>0</v>
      </c>
      <c r="U71" s="246">
        <f>SUM(Q71+R71-S71)</f>
        <v>0</v>
      </c>
      <c r="V71" s="276"/>
      <c r="W71" s="276"/>
      <c r="X71" s="246">
        <f t="shared" si="114"/>
        <v>0</v>
      </c>
      <c r="Y71" s="246">
        <f>SUM(U71+V71-W71)</f>
        <v>0</v>
      </c>
      <c r="Z71" s="276"/>
      <c r="AA71" s="276"/>
      <c r="AB71" s="246">
        <f t="shared" si="119"/>
        <v>0</v>
      </c>
      <c r="AC71" s="246">
        <f>SUM(Y71+Z71-AA71)</f>
        <v>0</v>
      </c>
      <c r="AD71" s="276"/>
      <c r="AE71" s="276"/>
      <c r="AF71" s="246">
        <f t="shared" si="120"/>
        <v>0</v>
      </c>
      <c r="AG71" s="246">
        <f>SUM(AC71+AD71-AE71)</f>
        <v>0</v>
      </c>
      <c r="AH71" s="276"/>
      <c r="AI71" s="276"/>
      <c r="AJ71" s="246">
        <f t="shared" si="121"/>
        <v>0</v>
      </c>
      <c r="AK71" s="246">
        <f>SUM(AG71+AH71-AI71)</f>
        <v>0</v>
      </c>
      <c r="AL71" s="276"/>
      <c r="AM71" s="276"/>
      <c r="AN71" s="246">
        <f t="shared" si="122"/>
        <v>0</v>
      </c>
      <c r="AO71" s="246">
        <f>SUM(AK71+AL71-AM71)</f>
        <v>0</v>
      </c>
      <c r="AP71" s="217">
        <f t="shared" si="123"/>
        <v>0</v>
      </c>
      <c r="AQ71" s="217">
        <f t="shared" si="62"/>
        <v>0</v>
      </c>
    </row>
    <row r="72" spans="1:43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20"/>
        <v>0</v>
      </c>
      <c r="J72" s="276">
        <v>280</v>
      </c>
      <c r="K72" s="276"/>
      <c r="L72" s="246">
        <f t="shared" si="111"/>
        <v>280</v>
      </c>
      <c r="M72" s="246"/>
      <c r="N72" s="276">
        <v>305</v>
      </c>
      <c r="O72" s="276"/>
      <c r="P72" s="246">
        <f t="shared" si="112"/>
        <v>585</v>
      </c>
      <c r="Q72" s="246"/>
      <c r="R72" s="276">
        <v>250</v>
      </c>
      <c r="S72" s="276"/>
      <c r="T72" s="246">
        <f t="shared" si="113"/>
        <v>835</v>
      </c>
      <c r="U72" s="246"/>
      <c r="V72" s="276">
        <v>280</v>
      </c>
      <c r="W72" s="276"/>
      <c r="X72" s="246">
        <f t="shared" si="114"/>
        <v>1115</v>
      </c>
      <c r="Y72" s="246"/>
      <c r="Z72" s="276">
        <v>200</v>
      </c>
      <c r="AA72" s="276"/>
      <c r="AB72" s="246">
        <f t="shared" si="119"/>
        <v>1315</v>
      </c>
      <c r="AC72" s="246"/>
      <c r="AD72" s="276">
        <v>240</v>
      </c>
      <c r="AE72" s="276"/>
      <c r="AF72" s="246">
        <f t="shared" si="120"/>
        <v>1555</v>
      </c>
      <c r="AG72" s="246"/>
      <c r="AH72" s="276"/>
      <c r="AI72" s="276"/>
      <c r="AJ72" s="246">
        <f t="shared" si="121"/>
        <v>1555</v>
      </c>
      <c r="AK72" s="246"/>
      <c r="AL72" s="276"/>
      <c r="AM72" s="276"/>
      <c r="AN72" s="246">
        <f t="shared" si="122"/>
        <v>1555</v>
      </c>
      <c r="AO72" s="246"/>
      <c r="AP72" s="217">
        <f t="shared" si="123"/>
        <v>1555</v>
      </c>
      <c r="AQ72" s="217">
        <f t="shared" si="62"/>
        <v>0</v>
      </c>
    </row>
    <row r="73" spans="1:43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24">SUM(D73+F73-G73)</f>
        <v>750</v>
      </c>
      <c r="I73" s="246"/>
      <c r="J73" s="273">
        <v>750</v>
      </c>
      <c r="K73" s="277"/>
      <c r="L73" s="246">
        <f t="shared" si="111"/>
        <v>1500</v>
      </c>
      <c r="M73" s="246"/>
      <c r="N73" s="276">
        <v>750</v>
      </c>
      <c r="O73" s="276"/>
      <c r="P73" s="246">
        <f t="shared" si="112"/>
        <v>2250</v>
      </c>
      <c r="Q73" s="246"/>
      <c r="R73" s="276"/>
      <c r="S73" s="276"/>
      <c r="T73" s="246">
        <f t="shared" si="113"/>
        <v>2250</v>
      </c>
      <c r="U73" s="246"/>
      <c r="V73" s="276">
        <v>1500</v>
      </c>
      <c r="W73" s="276"/>
      <c r="X73" s="246">
        <f t="shared" si="114"/>
        <v>3750</v>
      </c>
      <c r="Y73" s="246"/>
      <c r="Z73" s="276"/>
      <c r="AA73" s="276"/>
      <c r="AB73" s="246">
        <f t="shared" si="119"/>
        <v>3750</v>
      </c>
      <c r="AC73" s="246"/>
      <c r="AD73" s="276"/>
      <c r="AE73" s="276"/>
      <c r="AF73" s="246">
        <f t="shared" si="120"/>
        <v>3750</v>
      </c>
      <c r="AG73" s="246"/>
      <c r="AH73" s="276">
        <f>1500+750</f>
        <v>2250</v>
      </c>
      <c r="AI73" s="276"/>
      <c r="AJ73" s="246">
        <f t="shared" si="121"/>
        <v>6000</v>
      </c>
      <c r="AK73" s="246"/>
      <c r="AL73" s="276">
        <v>0</v>
      </c>
      <c r="AM73" s="276"/>
      <c r="AN73" s="246">
        <f t="shared" si="122"/>
        <v>6000</v>
      </c>
      <c r="AO73" s="246"/>
      <c r="AP73" s="217">
        <f t="shared" si="123"/>
        <v>3750</v>
      </c>
      <c r="AQ73" s="217">
        <f t="shared" ref="AQ73:AQ97" si="125">+G73+K73+O73+S73+W73+AA73+AE73</f>
        <v>0</v>
      </c>
    </row>
    <row r="74" spans="1:43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24"/>
        <v>0</v>
      </c>
      <c r="I74" s="246">
        <f t="shared" si="20"/>
        <v>0</v>
      </c>
      <c r="J74" s="276"/>
      <c r="K74" s="276"/>
      <c r="L74" s="246">
        <f t="shared" si="111"/>
        <v>0</v>
      </c>
      <c r="M74" s="246">
        <f>SUM(I74+J74-K74)</f>
        <v>0</v>
      </c>
      <c r="N74" s="276"/>
      <c r="O74" s="276"/>
      <c r="P74" s="246">
        <f t="shared" si="112"/>
        <v>0</v>
      </c>
      <c r="Q74" s="246">
        <f>SUM(M74+N74-O74)</f>
        <v>0</v>
      </c>
      <c r="R74" s="276"/>
      <c r="S74" s="276"/>
      <c r="T74" s="246">
        <f t="shared" si="113"/>
        <v>0</v>
      </c>
      <c r="U74" s="246">
        <f>SUM(Q74+R74-S74)</f>
        <v>0</v>
      </c>
      <c r="V74" s="276"/>
      <c r="W74" s="276"/>
      <c r="X74" s="246">
        <f t="shared" si="114"/>
        <v>0</v>
      </c>
      <c r="Y74" s="246">
        <f>SUM(U74+V74-W74)</f>
        <v>0</v>
      </c>
      <c r="Z74" s="276"/>
      <c r="AA74" s="276"/>
      <c r="AB74" s="246">
        <f t="shared" si="119"/>
        <v>0</v>
      </c>
      <c r="AC74" s="246">
        <f>SUM(Y74+Z74-AA74)</f>
        <v>0</v>
      </c>
      <c r="AD74" s="276"/>
      <c r="AE74" s="276"/>
      <c r="AF74" s="246">
        <f t="shared" si="120"/>
        <v>0</v>
      </c>
      <c r="AG74" s="246">
        <f>SUM(AC74+AD74-AE74)</f>
        <v>0</v>
      </c>
      <c r="AH74" s="276"/>
      <c r="AI74" s="276"/>
      <c r="AJ74" s="246">
        <f t="shared" si="121"/>
        <v>0</v>
      </c>
      <c r="AK74" s="246">
        <f>SUM(AG74+AH74-AI74)</f>
        <v>0</v>
      </c>
      <c r="AL74" s="276"/>
      <c r="AM74" s="276"/>
      <c r="AN74" s="246">
        <f t="shared" si="122"/>
        <v>0</v>
      </c>
      <c r="AO74" s="246">
        <f>SUM(AK74+AL74-AM74)</f>
        <v>0</v>
      </c>
      <c r="AP74" s="217">
        <f t="shared" si="123"/>
        <v>0</v>
      </c>
      <c r="AQ74" s="217">
        <f t="shared" si="125"/>
        <v>0</v>
      </c>
    </row>
    <row r="75" spans="1:43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24"/>
        <v>0</v>
      </c>
      <c r="I75" s="246">
        <f t="shared" si="20"/>
        <v>0</v>
      </c>
      <c r="J75" s="277"/>
      <c r="K75" s="276"/>
      <c r="L75" s="246">
        <f t="shared" si="111"/>
        <v>0</v>
      </c>
      <c r="M75" s="246">
        <f>SUM(I75+J75-K75)</f>
        <v>0</v>
      </c>
      <c r="N75" s="276"/>
      <c r="O75" s="276"/>
      <c r="P75" s="246">
        <f t="shared" si="112"/>
        <v>0</v>
      </c>
      <c r="Q75" s="246">
        <f>SUM(M75+N75-O75)</f>
        <v>0</v>
      </c>
      <c r="R75" s="276"/>
      <c r="S75" s="276"/>
      <c r="T75" s="246">
        <f t="shared" si="113"/>
        <v>0</v>
      </c>
      <c r="U75" s="246">
        <f>SUM(Q75+R75-S75)</f>
        <v>0</v>
      </c>
      <c r="V75" s="276"/>
      <c r="W75" s="276"/>
      <c r="X75" s="246">
        <f t="shared" si="114"/>
        <v>0</v>
      </c>
      <c r="Y75" s="246">
        <f>SUM(U75+V75-W75)</f>
        <v>0</v>
      </c>
      <c r="Z75" s="276"/>
      <c r="AA75" s="276"/>
      <c r="AB75" s="246">
        <f t="shared" si="119"/>
        <v>0</v>
      </c>
      <c r="AC75" s="246">
        <f>SUM(Y75+Z75-AA75)</f>
        <v>0</v>
      </c>
      <c r="AD75" s="276"/>
      <c r="AE75" s="276"/>
      <c r="AF75" s="246">
        <f t="shared" si="120"/>
        <v>0</v>
      </c>
      <c r="AG75" s="246">
        <f>SUM(AC75+AD75-AE75)</f>
        <v>0</v>
      </c>
      <c r="AH75" s="276"/>
      <c r="AI75" s="276"/>
      <c r="AJ75" s="246">
        <f t="shared" si="121"/>
        <v>0</v>
      </c>
      <c r="AK75" s="246">
        <f>SUM(AG75+AH75-AI75)</f>
        <v>0</v>
      </c>
      <c r="AL75" s="276"/>
      <c r="AM75" s="276"/>
      <c r="AN75" s="246">
        <f t="shared" si="122"/>
        <v>0</v>
      </c>
      <c r="AO75" s="246">
        <f>SUM(AK75+AL75-AM75)</f>
        <v>0</v>
      </c>
      <c r="AP75" s="217">
        <f t="shared" si="123"/>
        <v>0</v>
      </c>
      <c r="AQ75" s="217">
        <f t="shared" si="125"/>
        <v>0</v>
      </c>
    </row>
    <row r="76" spans="1:43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24"/>
        <v>0</v>
      </c>
      <c r="I76" s="246">
        <f t="shared" si="20"/>
        <v>0</v>
      </c>
      <c r="J76" s="273"/>
      <c r="K76" s="276"/>
      <c r="L76" s="246">
        <f t="shared" si="111"/>
        <v>0</v>
      </c>
      <c r="M76" s="246">
        <v>0</v>
      </c>
      <c r="N76" s="276"/>
      <c r="O76" s="276"/>
      <c r="P76" s="246">
        <f t="shared" si="112"/>
        <v>0</v>
      </c>
      <c r="Q76" s="246">
        <v>0</v>
      </c>
      <c r="R76" s="276"/>
      <c r="S76" s="276"/>
      <c r="T76" s="246">
        <f t="shared" si="113"/>
        <v>0</v>
      </c>
      <c r="U76" s="246">
        <v>0</v>
      </c>
      <c r="V76" s="276"/>
      <c r="W76" s="276"/>
      <c r="X76" s="246">
        <f t="shared" si="114"/>
        <v>0</v>
      </c>
      <c r="Y76" s="246">
        <v>0</v>
      </c>
      <c r="Z76" s="276"/>
      <c r="AA76" s="276"/>
      <c r="AB76" s="246">
        <f t="shared" si="119"/>
        <v>0</v>
      </c>
      <c r="AC76" s="246">
        <v>0</v>
      </c>
      <c r="AD76" s="276"/>
      <c r="AE76" s="276"/>
      <c r="AF76" s="246">
        <f t="shared" si="120"/>
        <v>0</v>
      </c>
      <c r="AG76" s="246">
        <v>0</v>
      </c>
      <c r="AH76" s="276"/>
      <c r="AI76" s="276"/>
      <c r="AJ76" s="246">
        <f t="shared" si="121"/>
        <v>0</v>
      </c>
      <c r="AK76" s="246">
        <v>0</v>
      </c>
      <c r="AL76" s="276"/>
      <c r="AM76" s="276"/>
      <c r="AN76" s="246">
        <f t="shared" si="122"/>
        <v>0</v>
      </c>
      <c r="AO76" s="246">
        <v>0</v>
      </c>
      <c r="AP76" s="217">
        <f t="shared" si="123"/>
        <v>0</v>
      </c>
      <c r="AQ76" s="217">
        <f t="shared" si="125"/>
        <v>0</v>
      </c>
    </row>
    <row r="77" spans="1:43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24"/>
        <v>15000</v>
      </c>
      <c r="I77" s="246"/>
      <c r="J77" s="273">
        <v>15000</v>
      </c>
      <c r="K77" s="277"/>
      <c r="L77" s="246">
        <f t="shared" si="111"/>
        <v>30000</v>
      </c>
      <c r="M77" s="246">
        <v>0</v>
      </c>
      <c r="N77" s="276">
        <v>15000</v>
      </c>
      <c r="O77" s="276"/>
      <c r="P77" s="246">
        <f t="shared" si="112"/>
        <v>45000</v>
      </c>
      <c r="Q77" s="246">
        <v>0</v>
      </c>
      <c r="R77" s="276">
        <v>15000</v>
      </c>
      <c r="S77" s="276"/>
      <c r="T77" s="246">
        <f t="shared" si="113"/>
        <v>60000</v>
      </c>
      <c r="U77" s="246">
        <v>0</v>
      </c>
      <c r="V77" s="276">
        <v>15000</v>
      </c>
      <c r="W77" s="276"/>
      <c r="X77" s="246">
        <f t="shared" si="114"/>
        <v>75000</v>
      </c>
      <c r="Y77" s="246">
        <v>0</v>
      </c>
      <c r="Z77" s="276">
        <v>15000</v>
      </c>
      <c r="AA77" s="276"/>
      <c r="AB77" s="246">
        <f t="shared" si="119"/>
        <v>90000</v>
      </c>
      <c r="AC77" s="246">
        <v>0</v>
      </c>
      <c r="AD77" s="276">
        <v>15000</v>
      </c>
      <c r="AE77" s="276"/>
      <c r="AF77" s="246">
        <f t="shared" si="120"/>
        <v>105000</v>
      </c>
      <c r="AG77" s="246">
        <v>0</v>
      </c>
      <c r="AH77" s="276">
        <v>15000</v>
      </c>
      <c r="AI77" s="276"/>
      <c r="AJ77" s="246">
        <f t="shared" si="121"/>
        <v>120000</v>
      </c>
      <c r="AK77" s="246">
        <v>0</v>
      </c>
      <c r="AL77" s="276">
        <v>15000</v>
      </c>
      <c r="AM77" s="276"/>
      <c r="AN77" s="246">
        <f t="shared" si="122"/>
        <v>135000</v>
      </c>
      <c r="AO77" s="246">
        <v>0</v>
      </c>
      <c r="AP77" s="217">
        <f t="shared" si="123"/>
        <v>105000</v>
      </c>
      <c r="AQ77" s="217">
        <f t="shared" si="125"/>
        <v>0</v>
      </c>
    </row>
    <row r="78" spans="1:43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24"/>
        <v>500</v>
      </c>
      <c r="I78" s="246"/>
      <c r="J78" s="276"/>
      <c r="K78" s="273"/>
      <c r="L78" s="246">
        <f t="shared" si="111"/>
        <v>500</v>
      </c>
      <c r="M78" s="246">
        <v>0</v>
      </c>
      <c r="N78" s="276">
        <v>500</v>
      </c>
      <c r="O78" s="276"/>
      <c r="P78" s="246">
        <f t="shared" si="112"/>
        <v>1000</v>
      </c>
      <c r="Q78" s="246">
        <v>0</v>
      </c>
      <c r="R78" s="276">
        <v>500</v>
      </c>
      <c r="S78" s="276"/>
      <c r="T78" s="246">
        <f t="shared" si="113"/>
        <v>1500</v>
      </c>
      <c r="U78" s="246">
        <v>0</v>
      </c>
      <c r="V78" s="276">
        <v>500</v>
      </c>
      <c r="W78" s="276"/>
      <c r="X78" s="246">
        <f t="shared" si="114"/>
        <v>2000</v>
      </c>
      <c r="Y78" s="246">
        <v>0</v>
      </c>
      <c r="Z78" s="276"/>
      <c r="AA78" s="276"/>
      <c r="AB78" s="246">
        <f t="shared" si="119"/>
        <v>2000</v>
      </c>
      <c r="AC78" s="246">
        <v>0</v>
      </c>
      <c r="AD78" s="276"/>
      <c r="AE78" s="276"/>
      <c r="AF78" s="246">
        <f t="shared" si="120"/>
        <v>2000</v>
      </c>
      <c r="AG78" s="246">
        <v>0</v>
      </c>
      <c r="AH78" s="276">
        <v>500</v>
      </c>
      <c r="AI78" s="276"/>
      <c r="AJ78" s="246">
        <f t="shared" si="121"/>
        <v>2500</v>
      </c>
      <c r="AK78" s="246">
        <v>0</v>
      </c>
      <c r="AL78" s="276">
        <v>0</v>
      </c>
      <c r="AM78" s="276"/>
      <c r="AN78" s="246">
        <f t="shared" si="122"/>
        <v>2500</v>
      </c>
      <c r="AO78" s="246">
        <v>0</v>
      </c>
      <c r="AP78" s="217">
        <f t="shared" si="123"/>
        <v>2000</v>
      </c>
      <c r="AQ78" s="217">
        <f t="shared" si="125"/>
        <v>0</v>
      </c>
    </row>
    <row r="79" spans="1:43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24"/>
        <v>0</v>
      </c>
      <c r="I79" s="246">
        <f t="shared" si="20"/>
        <v>0</v>
      </c>
      <c r="J79" s="276"/>
      <c r="K79" s="273"/>
      <c r="L79" s="246">
        <f t="shared" si="111"/>
        <v>0</v>
      </c>
      <c r="M79" s="246">
        <v>0</v>
      </c>
      <c r="N79" s="276"/>
      <c r="O79" s="276"/>
      <c r="P79" s="246">
        <f t="shared" si="112"/>
        <v>0</v>
      </c>
      <c r="Q79" s="246">
        <v>0</v>
      </c>
      <c r="R79" s="276"/>
      <c r="S79" s="276"/>
      <c r="T79" s="246">
        <f t="shared" si="113"/>
        <v>0</v>
      </c>
      <c r="U79" s="246">
        <v>0</v>
      </c>
      <c r="V79" s="276"/>
      <c r="W79" s="276"/>
      <c r="X79" s="246">
        <f t="shared" si="114"/>
        <v>0</v>
      </c>
      <c r="Y79" s="246">
        <v>0</v>
      </c>
      <c r="Z79" s="276"/>
      <c r="AA79" s="276"/>
      <c r="AB79" s="246">
        <f t="shared" si="119"/>
        <v>0</v>
      </c>
      <c r="AC79" s="246">
        <v>0</v>
      </c>
      <c r="AD79" s="276"/>
      <c r="AE79" s="276"/>
      <c r="AF79" s="246">
        <f t="shared" si="120"/>
        <v>0</v>
      </c>
      <c r="AG79" s="246">
        <v>0</v>
      </c>
      <c r="AH79" s="276"/>
      <c r="AI79" s="276"/>
      <c r="AJ79" s="246">
        <f t="shared" si="121"/>
        <v>0</v>
      </c>
      <c r="AK79" s="246">
        <v>0</v>
      </c>
      <c r="AL79" s="276"/>
      <c r="AM79" s="276"/>
      <c r="AN79" s="246">
        <f t="shared" si="122"/>
        <v>0</v>
      </c>
      <c r="AO79" s="246">
        <v>0</v>
      </c>
      <c r="AP79" s="217">
        <f t="shared" si="123"/>
        <v>0</v>
      </c>
      <c r="AQ79" s="217">
        <f t="shared" si="125"/>
        <v>0</v>
      </c>
    </row>
    <row r="80" spans="1:43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24"/>
        <v>0</v>
      </c>
      <c r="I80" s="246">
        <f t="shared" ref="I80:I97" si="126">E80+G80-F80</f>
        <v>0</v>
      </c>
      <c r="J80" s="277">
        <v>1262.5999999999999</v>
      </c>
      <c r="K80" s="273"/>
      <c r="L80" s="246">
        <f t="shared" si="111"/>
        <v>1262.5999999999999</v>
      </c>
      <c r="M80" s="246">
        <v>0</v>
      </c>
      <c r="N80" s="276"/>
      <c r="O80" s="276"/>
      <c r="P80" s="246">
        <f t="shared" si="112"/>
        <v>1262.5999999999999</v>
      </c>
      <c r="Q80" s="246">
        <v>0</v>
      </c>
      <c r="R80" s="276">
        <v>1262.5999999999999</v>
      </c>
      <c r="S80" s="276"/>
      <c r="T80" s="246">
        <f t="shared" si="113"/>
        <v>2525.1999999999998</v>
      </c>
      <c r="U80" s="246">
        <v>0</v>
      </c>
      <c r="V80" s="276">
        <v>631.29999999999995</v>
      </c>
      <c r="W80" s="276"/>
      <c r="X80" s="246">
        <f t="shared" si="114"/>
        <v>3156.5</v>
      </c>
      <c r="Y80" s="246">
        <v>0</v>
      </c>
      <c r="Z80" s="276"/>
      <c r="AA80" s="276"/>
      <c r="AB80" s="246">
        <f t="shared" si="119"/>
        <v>3156.5</v>
      </c>
      <c r="AC80" s="246">
        <v>0</v>
      </c>
      <c r="AD80" s="276">
        <v>631.29999999999995</v>
      </c>
      <c r="AE80" s="276"/>
      <c r="AF80" s="246">
        <f t="shared" si="120"/>
        <v>3787.8</v>
      </c>
      <c r="AG80" s="246">
        <v>0</v>
      </c>
      <c r="AH80" s="276">
        <v>1262.5999999999999</v>
      </c>
      <c r="AI80" s="276"/>
      <c r="AJ80" s="246">
        <f t="shared" si="121"/>
        <v>5050.3999999999996</v>
      </c>
      <c r="AK80" s="246">
        <v>0</v>
      </c>
      <c r="AL80" s="276">
        <v>0</v>
      </c>
      <c r="AM80" s="276"/>
      <c r="AN80" s="246">
        <f t="shared" si="122"/>
        <v>5050.3999999999996</v>
      </c>
      <c r="AO80" s="246">
        <v>0</v>
      </c>
      <c r="AP80" s="217">
        <f t="shared" si="123"/>
        <v>3787.8</v>
      </c>
      <c r="AQ80" s="217">
        <f t="shared" si="125"/>
        <v>0</v>
      </c>
    </row>
    <row r="81" spans="1:43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24"/>
        <v>0</v>
      </c>
      <c r="I81" s="246">
        <f t="shared" si="126"/>
        <v>0</v>
      </c>
      <c r="J81" s="276"/>
      <c r="K81" s="276"/>
      <c r="L81" s="246">
        <f t="shared" si="111"/>
        <v>0</v>
      </c>
      <c r="M81" s="246">
        <f>SUM(I81-J81+K81)</f>
        <v>0</v>
      </c>
      <c r="N81" s="276"/>
      <c r="O81" s="276"/>
      <c r="P81" s="246">
        <f t="shared" si="112"/>
        <v>0</v>
      </c>
      <c r="Q81" s="246">
        <f>SUM(M81-N81+O81)</f>
        <v>0</v>
      </c>
      <c r="R81" s="276"/>
      <c r="S81" s="276"/>
      <c r="T81" s="246">
        <f t="shared" si="113"/>
        <v>0</v>
      </c>
      <c r="U81" s="246">
        <f>SUM(Q81-R81+S81)</f>
        <v>0</v>
      </c>
      <c r="V81" s="276"/>
      <c r="W81" s="276"/>
      <c r="X81" s="246">
        <f t="shared" si="114"/>
        <v>0</v>
      </c>
      <c r="Y81" s="246">
        <f>SUM(U81-V81+W81)</f>
        <v>0</v>
      </c>
      <c r="Z81" s="276"/>
      <c r="AA81" s="276"/>
      <c r="AB81" s="246">
        <f t="shared" si="119"/>
        <v>0</v>
      </c>
      <c r="AC81" s="246">
        <f>SUM(Y81-Z81+AA81)</f>
        <v>0</v>
      </c>
      <c r="AD81" s="276"/>
      <c r="AE81" s="276"/>
      <c r="AF81" s="246">
        <f t="shared" si="120"/>
        <v>0</v>
      </c>
      <c r="AG81" s="246">
        <f>SUM(AC81-AD81+AE81)</f>
        <v>0</v>
      </c>
      <c r="AH81" s="276"/>
      <c r="AI81" s="276"/>
      <c r="AJ81" s="246">
        <f t="shared" si="121"/>
        <v>0</v>
      </c>
      <c r="AK81" s="246">
        <f>SUM(AG81-AH81+AI81)</f>
        <v>0</v>
      </c>
      <c r="AL81" s="276"/>
      <c r="AM81" s="276"/>
      <c r="AN81" s="246">
        <f t="shared" si="122"/>
        <v>0</v>
      </c>
      <c r="AO81" s="246">
        <f>SUM(AK81-AL81+AM81)</f>
        <v>0</v>
      </c>
      <c r="AP81" s="217">
        <f t="shared" si="123"/>
        <v>0</v>
      </c>
      <c r="AQ81" s="217">
        <f t="shared" si="125"/>
        <v>0</v>
      </c>
    </row>
    <row r="82" spans="1:43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24"/>
        <v>0</v>
      </c>
      <c r="I82" s="246">
        <f t="shared" si="126"/>
        <v>0</v>
      </c>
      <c r="J82" s="277"/>
      <c r="K82" s="276"/>
      <c r="L82" s="246">
        <f t="shared" si="111"/>
        <v>0</v>
      </c>
      <c r="M82" s="246">
        <v>0</v>
      </c>
      <c r="N82" s="277"/>
      <c r="O82" s="277"/>
      <c r="P82" s="246">
        <f t="shared" si="112"/>
        <v>0</v>
      </c>
      <c r="Q82" s="246">
        <v>0</v>
      </c>
      <c r="R82" s="277">
        <v>200</v>
      </c>
      <c r="S82" s="276"/>
      <c r="T82" s="246">
        <f t="shared" si="113"/>
        <v>200</v>
      </c>
      <c r="U82" s="246">
        <v>0</v>
      </c>
      <c r="V82" s="277"/>
      <c r="W82" s="276"/>
      <c r="X82" s="246">
        <f t="shared" si="114"/>
        <v>200</v>
      </c>
      <c r="Y82" s="246">
        <v>0</v>
      </c>
      <c r="Z82" s="277"/>
      <c r="AA82" s="276"/>
      <c r="AB82" s="246">
        <f t="shared" si="119"/>
        <v>200</v>
      </c>
      <c r="AC82" s="246">
        <v>0</v>
      </c>
      <c r="AD82" s="277"/>
      <c r="AE82" s="276"/>
      <c r="AF82" s="246">
        <f t="shared" si="120"/>
        <v>200</v>
      </c>
      <c r="AG82" s="246">
        <v>0</v>
      </c>
      <c r="AH82" s="277"/>
      <c r="AI82" s="276"/>
      <c r="AJ82" s="246">
        <f t="shared" si="121"/>
        <v>200</v>
      </c>
      <c r="AK82" s="246">
        <v>0</v>
      </c>
      <c r="AL82" s="277"/>
      <c r="AM82" s="276"/>
      <c r="AN82" s="246">
        <f t="shared" si="122"/>
        <v>200</v>
      </c>
      <c r="AO82" s="246">
        <v>0</v>
      </c>
      <c r="AP82" s="217">
        <f t="shared" si="123"/>
        <v>200</v>
      </c>
      <c r="AQ82" s="217">
        <f t="shared" si="125"/>
        <v>0</v>
      </c>
    </row>
    <row r="83" spans="1:43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24"/>
        <v>0</v>
      </c>
      <c r="I83" s="246">
        <f t="shared" si="126"/>
        <v>0</v>
      </c>
      <c r="J83" s="276"/>
      <c r="K83" s="276"/>
      <c r="L83" s="246">
        <f t="shared" si="111"/>
        <v>0</v>
      </c>
      <c r="M83" s="246"/>
      <c r="N83" s="273"/>
      <c r="O83" s="276"/>
      <c r="P83" s="246">
        <f t="shared" si="112"/>
        <v>0</v>
      </c>
      <c r="Q83" s="246"/>
      <c r="R83" s="276"/>
      <c r="S83" s="277"/>
      <c r="T83" s="246">
        <f t="shared" si="113"/>
        <v>0</v>
      </c>
      <c r="U83" s="246"/>
      <c r="V83" s="276"/>
      <c r="W83" s="277"/>
      <c r="X83" s="246">
        <f t="shared" si="114"/>
        <v>0</v>
      </c>
      <c r="Y83" s="246"/>
      <c r="Z83" s="276"/>
      <c r="AA83" s="277"/>
      <c r="AB83" s="246">
        <f t="shared" si="119"/>
        <v>0</v>
      </c>
      <c r="AC83" s="246"/>
      <c r="AD83" s="276"/>
      <c r="AE83" s="277"/>
      <c r="AF83" s="246">
        <f t="shared" si="120"/>
        <v>0</v>
      </c>
      <c r="AG83" s="246"/>
      <c r="AH83" s="276"/>
      <c r="AI83" s="277"/>
      <c r="AJ83" s="246">
        <f t="shared" si="121"/>
        <v>0</v>
      </c>
      <c r="AK83" s="246"/>
      <c r="AL83" s="276"/>
      <c r="AM83" s="277"/>
      <c r="AN83" s="246">
        <f t="shared" si="122"/>
        <v>0</v>
      </c>
      <c r="AO83" s="246"/>
      <c r="AP83" s="217">
        <f t="shared" si="123"/>
        <v>0</v>
      </c>
      <c r="AQ83" s="217">
        <f t="shared" si="125"/>
        <v>0</v>
      </c>
    </row>
    <row r="84" spans="1:43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24"/>
        <v>0</v>
      </c>
      <c r="I84" s="246">
        <f t="shared" si="126"/>
        <v>0</v>
      </c>
      <c r="J84" s="276"/>
      <c r="K84" s="275"/>
      <c r="L84" s="246">
        <f t="shared" si="111"/>
        <v>0</v>
      </c>
      <c r="M84" s="246">
        <v>0</v>
      </c>
      <c r="N84" s="276"/>
      <c r="O84" s="276"/>
      <c r="P84" s="246">
        <f t="shared" si="112"/>
        <v>0</v>
      </c>
      <c r="Q84" s="246">
        <v>0</v>
      </c>
      <c r="R84" s="277">
        <f>14400+93.22</f>
        <v>14493.22</v>
      </c>
      <c r="S84" s="276"/>
      <c r="T84" s="246">
        <f t="shared" si="113"/>
        <v>14493.22</v>
      </c>
      <c r="U84" s="246">
        <v>0</v>
      </c>
      <c r="V84" s="277">
        <f>+W31+W57</f>
        <v>3027.5699999999997</v>
      </c>
      <c r="W84" s="276"/>
      <c r="X84" s="246">
        <f t="shared" si="114"/>
        <v>17520.79</v>
      </c>
      <c r="Y84" s="246">
        <v>0</v>
      </c>
      <c r="Z84" s="277">
        <f>+AA31+AA57</f>
        <v>2601.0100000000002</v>
      </c>
      <c r="AA84" s="276"/>
      <c r="AB84" s="246">
        <f t="shared" si="119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20"/>
        <v>28910.080000000002</v>
      </c>
      <c r="AG84" s="246">
        <v>0</v>
      </c>
      <c r="AH84" s="277">
        <f>+AI31+AI57</f>
        <v>0</v>
      </c>
      <c r="AI84" s="276"/>
      <c r="AJ84" s="246">
        <f t="shared" si="121"/>
        <v>28910.080000000002</v>
      </c>
      <c r="AK84" s="246">
        <v>0</v>
      </c>
      <c r="AL84" s="277">
        <f>+AM31+AM57</f>
        <v>5773.4800000000005</v>
      </c>
      <c r="AM84" s="276"/>
      <c r="AN84" s="246">
        <f t="shared" si="122"/>
        <v>34683.560000000005</v>
      </c>
      <c r="AO84" s="246">
        <v>0</v>
      </c>
      <c r="AP84" s="217">
        <f t="shared" si="123"/>
        <v>28910.080000000002</v>
      </c>
      <c r="AQ84" s="217">
        <f t="shared" si="125"/>
        <v>0</v>
      </c>
    </row>
    <row r="85" spans="1:43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24"/>
        <v>0</v>
      </c>
      <c r="I85" s="246">
        <f t="shared" si="126"/>
        <v>0</v>
      </c>
      <c r="J85" s="276"/>
      <c r="K85" s="277"/>
      <c r="L85" s="246">
        <f t="shared" si="111"/>
        <v>0</v>
      </c>
      <c r="M85" s="246">
        <v>0</v>
      </c>
      <c r="N85" s="276"/>
      <c r="O85" s="276"/>
      <c r="P85" s="246">
        <f t="shared" si="112"/>
        <v>0</v>
      </c>
      <c r="Q85" s="246">
        <v>0</v>
      </c>
      <c r="R85" s="273"/>
      <c r="S85" s="275"/>
      <c r="T85" s="246">
        <f t="shared" si="113"/>
        <v>0</v>
      </c>
      <c r="U85" s="246">
        <v>0</v>
      </c>
      <c r="V85" s="273"/>
      <c r="W85" s="275"/>
      <c r="X85" s="246">
        <f t="shared" si="114"/>
        <v>0</v>
      </c>
      <c r="Y85" s="246">
        <v>0</v>
      </c>
      <c r="Z85" s="273"/>
      <c r="AA85" s="275"/>
      <c r="AB85" s="246">
        <f t="shared" si="119"/>
        <v>0</v>
      </c>
      <c r="AC85" s="246">
        <v>0</v>
      </c>
      <c r="AD85" s="273"/>
      <c r="AE85" s="275"/>
      <c r="AF85" s="246">
        <f t="shared" si="120"/>
        <v>0</v>
      </c>
      <c r="AG85" s="246">
        <v>0</v>
      </c>
      <c r="AH85" s="273"/>
      <c r="AI85" s="275"/>
      <c r="AJ85" s="246">
        <f t="shared" si="121"/>
        <v>0</v>
      </c>
      <c r="AK85" s="246">
        <v>0</v>
      </c>
      <c r="AL85" s="273"/>
      <c r="AM85" s="275"/>
      <c r="AN85" s="246">
        <f t="shared" si="122"/>
        <v>0</v>
      </c>
      <c r="AO85" s="246">
        <v>0</v>
      </c>
      <c r="AP85" s="217">
        <f t="shared" si="123"/>
        <v>0</v>
      </c>
      <c r="AQ85" s="217">
        <f t="shared" si="125"/>
        <v>0</v>
      </c>
    </row>
    <row r="86" spans="1:43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24"/>
        <v>0</v>
      </c>
      <c r="I86" s="246">
        <f t="shared" si="126"/>
        <v>0</v>
      </c>
      <c r="J86" s="277"/>
      <c r="K86" s="276"/>
      <c r="L86" s="246">
        <f t="shared" si="111"/>
        <v>0</v>
      </c>
      <c r="M86" s="246"/>
      <c r="N86" s="276"/>
      <c r="O86" s="276"/>
      <c r="P86" s="246">
        <f t="shared" si="112"/>
        <v>0</v>
      </c>
      <c r="Q86" s="246"/>
      <c r="R86" s="276"/>
      <c r="S86" s="277"/>
      <c r="T86" s="246">
        <f t="shared" si="113"/>
        <v>0</v>
      </c>
      <c r="U86" s="246"/>
      <c r="V86" s="276"/>
      <c r="W86" s="277"/>
      <c r="X86" s="246">
        <f t="shared" si="114"/>
        <v>0</v>
      </c>
      <c r="Y86" s="246"/>
      <c r="Z86" s="276"/>
      <c r="AA86" s="277"/>
      <c r="AB86" s="246">
        <f t="shared" si="119"/>
        <v>0</v>
      </c>
      <c r="AC86" s="246"/>
      <c r="AD86" s="276"/>
      <c r="AE86" s="277"/>
      <c r="AF86" s="246">
        <f t="shared" si="120"/>
        <v>0</v>
      </c>
      <c r="AG86" s="246"/>
      <c r="AH86" s="276"/>
      <c r="AI86" s="277"/>
      <c r="AJ86" s="246">
        <f t="shared" si="121"/>
        <v>0</v>
      </c>
      <c r="AK86" s="246"/>
      <c r="AL86" s="276"/>
      <c r="AM86" s="277"/>
      <c r="AN86" s="246">
        <f t="shared" si="122"/>
        <v>0</v>
      </c>
      <c r="AO86" s="246"/>
      <c r="AP86" s="217">
        <f t="shared" si="123"/>
        <v>0</v>
      </c>
      <c r="AQ86" s="217">
        <f t="shared" si="125"/>
        <v>0</v>
      </c>
    </row>
    <row r="87" spans="1:43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24"/>
        <v>0</v>
      </c>
      <c r="I87" s="246">
        <f t="shared" si="126"/>
        <v>0</v>
      </c>
      <c r="J87" s="276"/>
      <c r="K87" s="273"/>
      <c r="L87" s="246">
        <f t="shared" si="111"/>
        <v>0</v>
      </c>
      <c r="M87" s="246">
        <v>0</v>
      </c>
      <c r="N87" s="276"/>
      <c r="O87" s="276"/>
      <c r="P87" s="246">
        <f t="shared" si="112"/>
        <v>0</v>
      </c>
      <c r="Q87" s="246">
        <v>0</v>
      </c>
      <c r="R87" s="273"/>
      <c r="S87" s="273"/>
      <c r="T87" s="246">
        <f t="shared" si="113"/>
        <v>0</v>
      </c>
      <c r="U87" s="246">
        <v>0</v>
      </c>
      <c r="V87" s="273"/>
      <c r="W87" s="273"/>
      <c r="X87" s="246">
        <f t="shared" si="114"/>
        <v>0</v>
      </c>
      <c r="Y87" s="246">
        <v>0</v>
      </c>
      <c r="Z87" s="273"/>
      <c r="AA87" s="273"/>
      <c r="AB87" s="246">
        <f t="shared" si="119"/>
        <v>0</v>
      </c>
      <c r="AC87" s="246">
        <v>0</v>
      </c>
      <c r="AD87" s="273"/>
      <c r="AE87" s="273"/>
      <c r="AF87" s="246">
        <f t="shared" si="120"/>
        <v>0</v>
      </c>
      <c r="AG87" s="246">
        <v>0</v>
      </c>
      <c r="AH87" s="273"/>
      <c r="AI87" s="273"/>
      <c r="AJ87" s="246">
        <f t="shared" si="121"/>
        <v>0</v>
      </c>
      <c r="AK87" s="246">
        <v>0</v>
      </c>
      <c r="AL87" s="273"/>
      <c r="AM87" s="273"/>
      <c r="AN87" s="246">
        <f t="shared" si="122"/>
        <v>0</v>
      </c>
      <c r="AO87" s="246">
        <v>0</v>
      </c>
      <c r="AP87" s="217">
        <f t="shared" si="123"/>
        <v>0</v>
      </c>
      <c r="AQ87" s="217">
        <f t="shared" si="125"/>
        <v>0</v>
      </c>
    </row>
    <row r="88" spans="1:43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24"/>
        <v>0</v>
      </c>
      <c r="I88" s="246">
        <f t="shared" si="126"/>
        <v>0</v>
      </c>
      <c r="J88" s="276"/>
      <c r="K88" s="276"/>
      <c r="L88" s="246">
        <f t="shared" si="111"/>
        <v>0</v>
      </c>
      <c r="M88" s="246">
        <f>SUM(I88+J88-K88)</f>
        <v>0</v>
      </c>
      <c r="N88" s="276"/>
      <c r="O88" s="276"/>
      <c r="P88" s="246">
        <f t="shared" si="112"/>
        <v>0</v>
      </c>
      <c r="Q88" s="246">
        <f>SUM(M88+N88-O88)</f>
        <v>0</v>
      </c>
      <c r="R88" s="273"/>
      <c r="S88" s="273"/>
      <c r="T88" s="246">
        <f t="shared" si="113"/>
        <v>0</v>
      </c>
      <c r="U88" s="246">
        <f>SUM(Q88+R88-S88)</f>
        <v>0</v>
      </c>
      <c r="V88" s="273"/>
      <c r="W88" s="273"/>
      <c r="X88" s="246">
        <f t="shared" si="114"/>
        <v>0</v>
      </c>
      <c r="Y88" s="246">
        <f>SUM(U88+V88-W88)</f>
        <v>0</v>
      </c>
      <c r="Z88" s="273"/>
      <c r="AA88" s="273"/>
      <c r="AB88" s="246">
        <f t="shared" si="119"/>
        <v>0</v>
      </c>
      <c r="AC88" s="246">
        <f>SUM(Y88+Z88-AA88)</f>
        <v>0</v>
      </c>
      <c r="AD88" s="273"/>
      <c r="AE88" s="273"/>
      <c r="AF88" s="246">
        <f t="shared" si="120"/>
        <v>0</v>
      </c>
      <c r="AG88" s="246">
        <f>SUM(AC88+AD88-AE88)</f>
        <v>0</v>
      </c>
      <c r="AH88" s="273"/>
      <c r="AI88" s="273"/>
      <c r="AJ88" s="246">
        <f t="shared" si="121"/>
        <v>0</v>
      </c>
      <c r="AK88" s="246">
        <f>SUM(AG88+AH88-AI88)</f>
        <v>0</v>
      </c>
      <c r="AL88" s="273"/>
      <c r="AM88" s="273"/>
      <c r="AN88" s="246">
        <f t="shared" si="122"/>
        <v>0</v>
      </c>
      <c r="AO88" s="246">
        <f>SUM(AK88+AL88-AM88)</f>
        <v>0</v>
      </c>
      <c r="AP88" s="217">
        <f t="shared" si="123"/>
        <v>0</v>
      </c>
      <c r="AQ88" s="217">
        <f t="shared" si="125"/>
        <v>0</v>
      </c>
    </row>
    <row r="89" spans="1:43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24"/>
        <v>0</v>
      </c>
      <c r="I89" s="246">
        <f t="shared" si="126"/>
        <v>0</v>
      </c>
      <c r="J89" s="276"/>
      <c r="K89" s="277"/>
      <c r="L89" s="246">
        <f t="shared" si="111"/>
        <v>0</v>
      </c>
      <c r="M89" s="246">
        <f>SUM(I89+J89-K89)</f>
        <v>0</v>
      </c>
      <c r="N89" s="276"/>
      <c r="O89" s="276"/>
      <c r="P89" s="246">
        <f t="shared" si="112"/>
        <v>0</v>
      </c>
      <c r="Q89" s="246">
        <f>SUM(M89+N89-O89)</f>
        <v>0</v>
      </c>
      <c r="R89" s="273"/>
      <c r="S89" s="273"/>
      <c r="T89" s="246">
        <f t="shared" si="113"/>
        <v>0</v>
      </c>
      <c r="U89" s="246">
        <f>SUM(Q89+R89-S89)</f>
        <v>0</v>
      </c>
      <c r="V89" s="273"/>
      <c r="W89" s="273"/>
      <c r="X89" s="246">
        <f t="shared" si="114"/>
        <v>0</v>
      </c>
      <c r="Y89" s="246">
        <f>SUM(U89+V89-W89)</f>
        <v>0</v>
      </c>
      <c r="Z89" s="273"/>
      <c r="AA89" s="273"/>
      <c r="AB89" s="246">
        <f t="shared" si="119"/>
        <v>0</v>
      </c>
      <c r="AC89" s="246">
        <f>SUM(Y89+Z89-AA89)</f>
        <v>0</v>
      </c>
      <c r="AD89" s="273"/>
      <c r="AE89" s="273"/>
      <c r="AF89" s="246">
        <f t="shared" si="120"/>
        <v>0</v>
      </c>
      <c r="AG89" s="246">
        <f>SUM(AC89+AD89-AE89)</f>
        <v>0</v>
      </c>
      <c r="AH89" s="273"/>
      <c r="AI89" s="273"/>
      <c r="AJ89" s="246">
        <f t="shared" si="121"/>
        <v>0</v>
      </c>
      <c r="AK89" s="246">
        <f>SUM(AG89+AH89-AI89)</f>
        <v>0</v>
      </c>
      <c r="AL89" s="273"/>
      <c r="AM89" s="273"/>
      <c r="AN89" s="246">
        <f t="shared" si="122"/>
        <v>0</v>
      </c>
      <c r="AO89" s="246">
        <f>SUM(AK89+AL89-AM89)</f>
        <v>0</v>
      </c>
      <c r="AP89" s="217">
        <f t="shared" si="123"/>
        <v>0</v>
      </c>
      <c r="AQ89" s="217">
        <f t="shared" si="125"/>
        <v>0</v>
      </c>
    </row>
    <row r="90" spans="1:43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24"/>
        <v>0</v>
      </c>
      <c r="I90" s="246">
        <f t="shared" si="126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76"/>
      <c r="AM90" s="276"/>
      <c r="AN90" s="246">
        <v>0</v>
      </c>
      <c r="AO90" s="246">
        <f>+AK90-AL90+AM90</f>
        <v>0</v>
      </c>
      <c r="AP90" s="217">
        <f t="shared" si="123"/>
        <v>0</v>
      </c>
      <c r="AQ90" s="217">
        <f t="shared" si="125"/>
        <v>0</v>
      </c>
    </row>
    <row r="91" spans="1:43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24"/>
        <v>0</v>
      </c>
      <c r="I91" s="246">
        <f t="shared" si="126"/>
        <v>0</v>
      </c>
      <c r="J91" s="275"/>
      <c r="K91" s="276"/>
      <c r="L91" s="246">
        <f t="shared" ref="L91:L96" si="127">SUM(H91+J91-K91)</f>
        <v>0</v>
      </c>
      <c r="M91" s="246">
        <f>SUM(I91-J91+K91)</f>
        <v>0</v>
      </c>
      <c r="N91" s="276"/>
      <c r="O91" s="273"/>
      <c r="P91" s="246">
        <f t="shared" ref="P91:P96" si="128">SUM(L91+N91-O91)</f>
        <v>0</v>
      </c>
      <c r="Q91" s="246">
        <f>SUM(M91-N91+O91)</f>
        <v>0</v>
      </c>
      <c r="R91" s="277"/>
      <c r="S91" s="277"/>
      <c r="T91" s="246">
        <f t="shared" ref="T91:T96" si="129">SUM(P91+R91-S91)</f>
        <v>0</v>
      </c>
      <c r="U91" s="246">
        <f>SUM(Q91-R91+S91)</f>
        <v>0</v>
      </c>
      <c r="V91" s="277"/>
      <c r="W91" s="277"/>
      <c r="X91" s="246">
        <f t="shared" ref="X91:X96" si="130">SUM(T91+V91-W91)</f>
        <v>0</v>
      </c>
      <c r="Y91" s="246">
        <f>SUM(U91-V91+W91)</f>
        <v>0</v>
      </c>
      <c r="Z91" s="277"/>
      <c r="AA91" s="277"/>
      <c r="AB91" s="246">
        <f t="shared" ref="AB91:AB96" si="131">SUM(X91+Z91-AA91)</f>
        <v>0</v>
      </c>
      <c r="AC91" s="246">
        <f>SUM(Y91-Z91+AA91)</f>
        <v>0</v>
      </c>
      <c r="AD91" s="277"/>
      <c r="AE91" s="277"/>
      <c r="AF91" s="246">
        <f t="shared" ref="AF91:AF96" si="132">SUM(AB91+AD91-AE91)</f>
        <v>0</v>
      </c>
      <c r="AG91" s="246">
        <f>SUM(AC91-AD91+AE91)</f>
        <v>0</v>
      </c>
      <c r="AH91" s="277"/>
      <c r="AI91" s="277"/>
      <c r="AJ91" s="246">
        <f t="shared" ref="AJ91:AJ96" si="133">SUM(AF91+AH91-AI91)</f>
        <v>0</v>
      </c>
      <c r="AK91" s="246">
        <f>SUM(AG91-AH91+AI91)</f>
        <v>0</v>
      </c>
      <c r="AL91" s="277"/>
      <c r="AM91" s="277"/>
      <c r="AN91" s="246">
        <f t="shared" ref="AN91:AN96" si="134">SUM(AJ91+AL91-AM91)</f>
        <v>0</v>
      </c>
      <c r="AO91" s="246">
        <f>SUM(AK91-AL91+AM91)</f>
        <v>0</v>
      </c>
      <c r="AP91" s="217">
        <f t="shared" si="123"/>
        <v>0</v>
      </c>
      <c r="AQ91" s="217">
        <f t="shared" si="125"/>
        <v>0</v>
      </c>
    </row>
    <row r="92" spans="1:43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24"/>
        <v>0</v>
      </c>
      <c r="I92" s="246">
        <f t="shared" si="126"/>
        <v>0</v>
      </c>
      <c r="J92" s="277"/>
      <c r="K92" s="277"/>
      <c r="L92" s="246">
        <f t="shared" si="127"/>
        <v>0</v>
      </c>
      <c r="M92" s="246">
        <f>SUM(I92+J92-K92)</f>
        <v>0</v>
      </c>
      <c r="N92" s="273"/>
      <c r="O92" s="273"/>
      <c r="P92" s="246">
        <f t="shared" si="128"/>
        <v>0</v>
      </c>
      <c r="Q92" s="246">
        <f>SUM(M92+N92-O92)</f>
        <v>0</v>
      </c>
      <c r="R92" s="276"/>
      <c r="S92" s="273"/>
      <c r="T92" s="246">
        <f t="shared" si="129"/>
        <v>0</v>
      </c>
      <c r="U92" s="246">
        <f>SUM(Q92+R92-S92)</f>
        <v>0</v>
      </c>
      <c r="V92" s="276"/>
      <c r="W92" s="273"/>
      <c r="X92" s="246">
        <f t="shared" si="130"/>
        <v>0</v>
      </c>
      <c r="Y92" s="246">
        <f>SUM(U92+V92-W92)</f>
        <v>0</v>
      </c>
      <c r="Z92" s="276"/>
      <c r="AA92" s="273"/>
      <c r="AB92" s="246">
        <f t="shared" si="131"/>
        <v>0</v>
      </c>
      <c r="AC92" s="246">
        <f>SUM(Y92+Z92-AA92)</f>
        <v>0</v>
      </c>
      <c r="AD92" s="276"/>
      <c r="AE92" s="273"/>
      <c r="AF92" s="246">
        <f t="shared" si="132"/>
        <v>0</v>
      </c>
      <c r="AG92" s="246">
        <f>SUM(AC92+AD92-AE92)</f>
        <v>0</v>
      </c>
      <c r="AH92" s="276"/>
      <c r="AI92" s="273"/>
      <c r="AJ92" s="246">
        <f t="shared" si="133"/>
        <v>0</v>
      </c>
      <c r="AK92" s="246">
        <f>SUM(AG92+AH92-AI92)</f>
        <v>0</v>
      </c>
      <c r="AL92" s="276"/>
      <c r="AM92" s="273"/>
      <c r="AN92" s="246">
        <f t="shared" si="134"/>
        <v>0</v>
      </c>
      <c r="AO92" s="246">
        <f>SUM(AK92+AL92-AM92)</f>
        <v>0</v>
      </c>
      <c r="AP92" s="217">
        <f t="shared" si="123"/>
        <v>0</v>
      </c>
      <c r="AQ92" s="217">
        <f t="shared" si="125"/>
        <v>0</v>
      </c>
    </row>
    <row r="93" spans="1:43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24"/>
        <v>0</v>
      </c>
      <c r="I93" s="246">
        <f t="shared" si="126"/>
        <v>0</v>
      </c>
      <c r="J93" s="276"/>
      <c r="K93" s="276"/>
      <c r="L93" s="246">
        <f t="shared" si="127"/>
        <v>0</v>
      </c>
      <c r="M93" s="246">
        <f>SUM(I93+K93-L93)</f>
        <v>0</v>
      </c>
      <c r="N93" s="276"/>
      <c r="O93" s="273"/>
      <c r="P93" s="246">
        <f t="shared" si="128"/>
        <v>0</v>
      </c>
      <c r="Q93" s="246">
        <f>SUM(M93+O93-P93)</f>
        <v>0</v>
      </c>
      <c r="R93" s="275"/>
      <c r="S93" s="273"/>
      <c r="T93" s="246">
        <f t="shared" si="129"/>
        <v>0</v>
      </c>
      <c r="U93" s="246">
        <f>SUM(Q93+S93-T93)</f>
        <v>0</v>
      </c>
      <c r="V93" s="275"/>
      <c r="W93" s="273"/>
      <c r="X93" s="246">
        <f t="shared" si="130"/>
        <v>0</v>
      </c>
      <c r="Y93" s="246">
        <f>SUM(U93+W93-X93)</f>
        <v>0</v>
      </c>
      <c r="Z93" s="275"/>
      <c r="AA93" s="273"/>
      <c r="AB93" s="246">
        <f t="shared" si="131"/>
        <v>0</v>
      </c>
      <c r="AC93" s="246">
        <f>SUM(Y93+AA93-AB93)</f>
        <v>0</v>
      </c>
      <c r="AD93" s="275"/>
      <c r="AE93" s="273"/>
      <c r="AF93" s="246">
        <f t="shared" si="132"/>
        <v>0</v>
      </c>
      <c r="AG93" s="246">
        <f>SUM(AC93+AE93-AF93)</f>
        <v>0</v>
      </c>
      <c r="AH93" s="275"/>
      <c r="AI93" s="273"/>
      <c r="AJ93" s="246">
        <f t="shared" si="133"/>
        <v>0</v>
      </c>
      <c r="AK93" s="246">
        <f>SUM(AG93+AI93-AJ93)</f>
        <v>0</v>
      </c>
      <c r="AL93" s="275"/>
      <c r="AM93" s="273"/>
      <c r="AN93" s="246">
        <f t="shared" si="134"/>
        <v>0</v>
      </c>
      <c r="AO93" s="246">
        <f>SUM(AK93+AM93-AN93)</f>
        <v>0</v>
      </c>
      <c r="AP93" s="217">
        <f t="shared" si="123"/>
        <v>0</v>
      </c>
      <c r="AQ93" s="217">
        <f t="shared" si="125"/>
        <v>0</v>
      </c>
    </row>
    <row r="94" spans="1:43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24"/>
        <v>0</v>
      </c>
      <c r="I94" s="246">
        <f t="shared" si="126"/>
        <v>0</v>
      </c>
      <c r="J94" s="276"/>
      <c r="K94" s="275"/>
      <c r="L94" s="246">
        <f t="shared" si="127"/>
        <v>0</v>
      </c>
      <c r="M94" s="246">
        <f>SUM(I94+J94-K94)</f>
        <v>0</v>
      </c>
      <c r="N94" s="276"/>
      <c r="O94" s="276"/>
      <c r="P94" s="246">
        <f t="shared" si="128"/>
        <v>0</v>
      </c>
      <c r="Q94" s="246">
        <f>SUM(M94+N94-O94)</f>
        <v>0</v>
      </c>
      <c r="R94" s="275"/>
      <c r="S94" s="276"/>
      <c r="T94" s="246">
        <f t="shared" si="129"/>
        <v>0</v>
      </c>
      <c r="U94" s="246">
        <f>SUM(Q94+R94-S94)</f>
        <v>0</v>
      </c>
      <c r="V94" s="275"/>
      <c r="W94" s="276"/>
      <c r="X94" s="246">
        <f t="shared" si="130"/>
        <v>0</v>
      </c>
      <c r="Y94" s="246">
        <f>SUM(U94+V94-W94)</f>
        <v>0</v>
      </c>
      <c r="Z94" s="275"/>
      <c r="AA94" s="276"/>
      <c r="AB94" s="246">
        <f t="shared" si="131"/>
        <v>0</v>
      </c>
      <c r="AC94" s="246">
        <f>SUM(Y94+Z94-AA94)</f>
        <v>0</v>
      </c>
      <c r="AD94" s="275"/>
      <c r="AE94" s="276"/>
      <c r="AF94" s="246">
        <f t="shared" si="132"/>
        <v>0</v>
      </c>
      <c r="AG94" s="246">
        <f>SUM(AC94+AD94-AE94)</f>
        <v>0</v>
      </c>
      <c r="AH94" s="275"/>
      <c r="AI94" s="276"/>
      <c r="AJ94" s="246">
        <f t="shared" si="133"/>
        <v>0</v>
      </c>
      <c r="AK94" s="246">
        <f>SUM(AG94+AH94-AI94)</f>
        <v>0</v>
      </c>
      <c r="AL94" s="275"/>
      <c r="AM94" s="276"/>
      <c r="AN94" s="246">
        <f t="shared" si="134"/>
        <v>0</v>
      </c>
      <c r="AO94" s="246">
        <f>SUM(AK94+AL94-AM94)</f>
        <v>0</v>
      </c>
      <c r="AP94" s="217">
        <f t="shared" si="123"/>
        <v>0</v>
      </c>
      <c r="AQ94" s="217">
        <f t="shared" si="125"/>
        <v>0</v>
      </c>
    </row>
    <row r="95" spans="1:43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24"/>
        <v>0</v>
      </c>
      <c r="I95" s="246">
        <f t="shared" si="126"/>
        <v>0</v>
      </c>
      <c r="J95" s="276"/>
      <c r="K95" s="275"/>
      <c r="L95" s="246">
        <f t="shared" si="127"/>
        <v>0</v>
      </c>
      <c r="M95" s="246">
        <f>SUM(I95-J95+K95)</f>
        <v>0</v>
      </c>
      <c r="N95" s="276"/>
      <c r="O95" s="277"/>
      <c r="P95" s="246">
        <f t="shared" si="128"/>
        <v>0</v>
      </c>
      <c r="Q95" s="246">
        <f>SUM(M95-N95+O95)</f>
        <v>0</v>
      </c>
      <c r="R95" s="277"/>
      <c r="S95" s="277"/>
      <c r="T95" s="246">
        <f t="shared" si="129"/>
        <v>0</v>
      </c>
      <c r="U95" s="246">
        <f>SUM(Q95-R95+S95)</f>
        <v>0</v>
      </c>
      <c r="V95" s="277"/>
      <c r="W95" s="277"/>
      <c r="X95" s="246">
        <f t="shared" si="130"/>
        <v>0</v>
      </c>
      <c r="Y95" s="246">
        <f>SUM(U95-V95+W95)</f>
        <v>0</v>
      </c>
      <c r="Z95" s="277"/>
      <c r="AA95" s="277"/>
      <c r="AB95" s="246">
        <f t="shared" si="131"/>
        <v>0</v>
      </c>
      <c r="AC95" s="246">
        <f>SUM(Y95-Z95+AA95)</f>
        <v>0</v>
      </c>
      <c r="AD95" s="277"/>
      <c r="AE95" s="277"/>
      <c r="AF95" s="246">
        <f t="shared" si="132"/>
        <v>0</v>
      </c>
      <c r="AG95" s="246">
        <f>SUM(AC95-AD95+AE95)</f>
        <v>0</v>
      </c>
      <c r="AH95" s="277"/>
      <c r="AI95" s="277"/>
      <c r="AJ95" s="246">
        <f t="shared" si="133"/>
        <v>0</v>
      </c>
      <c r="AK95" s="246">
        <f>SUM(AG95-AH95+AI95)</f>
        <v>0</v>
      </c>
      <c r="AL95" s="277"/>
      <c r="AM95" s="277"/>
      <c r="AN95" s="246">
        <f t="shared" si="134"/>
        <v>0</v>
      </c>
      <c r="AO95" s="246">
        <f>SUM(AK95-AL95+AM95)</f>
        <v>0</v>
      </c>
      <c r="AP95" s="217">
        <f t="shared" si="123"/>
        <v>0</v>
      </c>
      <c r="AQ95" s="217">
        <f t="shared" si="125"/>
        <v>0</v>
      </c>
    </row>
    <row r="96" spans="1:43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24"/>
        <v>0</v>
      </c>
      <c r="I96" s="246">
        <f t="shared" si="126"/>
        <v>0</v>
      </c>
      <c r="J96" s="277"/>
      <c r="K96" s="275"/>
      <c r="L96" s="247">
        <f t="shared" si="127"/>
        <v>0</v>
      </c>
      <c r="M96" s="246">
        <v>0</v>
      </c>
      <c r="N96" s="277"/>
      <c r="O96" s="276"/>
      <c r="P96" s="247">
        <f t="shared" si="128"/>
        <v>0</v>
      </c>
      <c r="Q96" s="247">
        <v>0</v>
      </c>
      <c r="R96" s="276"/>
      <c r="S96" s="276"/>
      <c r="T96" s="246">
        <f t="shared" si="129"/>
        <v>0</v>
      </c>
      <c r="U96" s="246">
        <v>0</v>
      </c>
      <c r="V96" s="276"/>
      <c r="W96" s="276"/>
      <c r="X96" s="246">
        <f t="shared" si="130"/>
        <v>0</v>
      </c>
      <c r="Y96" s="246">
        <v>0</v>
      </c>
      <c r="Z96" s="276"/>
      <c r="AA96" s="276"/>
      <c r="AB96" s="246">
        <f t="shared" si="131"/>
        <v>0</v>
      </c>
      <c r="AC96" s="246">
        <v>0</v>
      </c>
      <c r="AD96" s="276"/>
      <c r="AE96" s="276"/>
      <c r="AF96" s="246">
        <f t="shared" si="132"/>
        <v>0</v>
      </c>
      <c r="AG96" s="246">
        <v>0</v>
      </c>
      <c r="AH96" s="276"/>
      <c r="AI96" s="276"/>
      <c r="AJ96" s="246">
        <f t="shared" si="133"/>
        <v>0</v>
      </c>
      <c r="AK96" s="246">
        <v>0</v>
      </c>
      <c r="AL96" s="276"/>
      <c r="AM96" s="276"/>
      <c r="AN96" s="246">
        <f t="shared" si="134"/>
        <v>0</v>
      </c>
      <c r="AO96" s="246">
        <v>0</v>
      </c>
      <c r="AP96" s="217">
        <f t="shared" si="123"/>
        <v>0</v>
      </c>
      <c r="AQ96" s="217">
        <f t="shared" si="125"/>
        <v>0</v>
      </c>
    </row>
    <row r="97" spans="1:43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24"/>
        <v>0</v>
      </c>
      <c r="I97" s="246">
        <f t="shared" si="126"/>
        <v>0</v>
      </c>
      <c r="J97" s="290"/>
      <c r="K97" s="291"/>
      <c r="L97" s="292">
        <f t="shared" ref="L97" si="135">H97+J97-K97</f>
        <v>0</v>
      </c>
      <c r="M97" s="293"/>
      <c r="N97" s="290"/>
      <c r="O97" s="291"/>
      <c r="P97" s="292">
        <f t="shared" ref="P97" si="136">L97+N97-O97</f>
        <v>0</v>
      </c>
      <c r="Q97" s="292"/>
      <c r="R97" s="291"/>
      <c r="S97" s="291"/>
      <c r="T97" s="293">
        <f t="shared" ref="T97" si="137">P97+R97-S97</f>
        <v>0</v>
      </c>
      <c r="U97" s="293"/>
      <c r="V97" s="291"/>
      <c r="W97" s="291"/>
      <c r="X97" s="293">
        <f t="shared" ref="X97" si="138">T97+V97-W97</f>
        <v>0</v>
      </c>
      <c r="Y97" s="293"/>
      <c r="Z97" s="291"/>
      <c r="AA97" s="291"/>
      <c r="AB97" s="293">
        <f t="shared" ref="AB97" si="139">X97+Z97-AA97</f>
        <v>0</v>
      </c>
      <c r="AC97" s="293"/>
      <c r="AD97" s="291"/>
      <c r="AE97" s="291"/>
      <c r="AF97" s="293">
        <f t="shared" ref="AF97" si="140">AB97+AD97-AE97</f>
        <v>0</v>
      </c>
      <c r="AG97" s="293"/>
      <c r="AH97" s="291"/>
      <c r="AI97" s="291"/>
      <c r="AJ97" s="293">
        <f t="shared" ref="AJ97" si="141">AF97+AH97-AI97</f>
        <v>0</v>
      </c>
      <c r="AK97" s="293"/>
      <c r="AL97" s="291"/>
      <c r="AM97" s="291"/>
      <c r="AN97" s="293">
        <f t="shared" ref="AN97" si="142">AJ97+AL97-AM97</f>
        <v>0</v>
      </c>
      <c r="AO97" s="293"/>
      <c r="AP97" s="217">
        <f t="shared" si="123"/>
        <v>0</v>
      </c>
      <c r="AQ97" s="217">
        <f t="shared" si="125"/>
        <v>0</v>
      </c>
    </row>
    <row r="98" spans="1:43" s="245" customFormat="1" ht="20.100000000000001" customHeight="1" x14ac:dyDescent="0.5">
      <c r="A98" s="59"/>
      <c r="B98" s="159" t="s">
        <v>192</v>
      </c>
      <c r="C98" s="58"/>
      <c r="D98" s="250">
        <f t="shared" ref="D98:E98" si="143">SUM(D8:D97)</f>
        <v>14683845.149999999</v>
      </c>
      <c r="E98" s="250">
        <f t="shared" si="143"/>
        <v>14683845.15</v>
      </c>
      <c r="F98" s="250">
        <f t="shared" ref="F98" si="144">SUM(F8:F97)</f>
        <v>32950</v>
      </c>
      <c r="G98" s="250">
        <f t="shared" ref="G98" si="145">SUM(G8:G97)</f>
        <v>32950</v>
      </c>
      <c r="H98" s="251">
        <f t="shared" ref="H98" si="146">SUM(H8:H97)</f>
        <v>14683845.149999999</v>
      </c>
      <c r="I98" s="251">
        <f t="shared" ref="I98:L98" si="147">SUM(I8:I97)</f>
        <v>14683845.15</v>
      </c>
      <c r="J98" s="250">
        <f t="shared" si="147"/>
        <v>34083.49</v>
      </c>
      <c r="K98" s="250">
        <f t="shared" si="147"/>
        <v>34083.490000000005</v>
      </c>
      <c r="L98" s="251">
        <f t="shared" si="147"/>
        <v>14683315.15</v>
      </c>
      <c r="M98" s="251">
        <f t="shared" ref="M98:P98" si="148">SUM(M8:M97)</f>
        <v>14683315.15</v>
      </c>
      <c r="N98" s="250">
        <f t="shared" si="148"/>
        <v>33822</v>
      </c>
      <c r="O98" s="250">
        <f t="shared" si="148"/>
        <v>33822</v>
      </c>
      <c r="P98" s="251">
        <f t="shared" si="148"/>
        <v>14683315.15</v>
      </c>
      <c r="Q98" s="251">
        <f t="shared" ref="Q98:T98" si="149">SUM(Q8:Q97)</f>
        <v>14683315.15</v>
      </c>
      <c r="R98" s="250">
        <f t="shared" si="149"/>
        <v>69534.19</v>
      </c>
      <c r="S98" s="250">
        <f t="shared" si="149"/>
        <v>69534.19</v>
      </c>
      <c r="T98" s="251">
        <f t="shared" si="149"/>
        <v>14684125.9</v>
      </c>
      <c r="U98" s="251">
        <f t="shared" ref="U98:X98" si="150">SUM(U8:U97)</f>
        <v>14684125.9</v>
      </c>
      <c r="V98" s="250">
        <f t="shared" si="150"/>
        <v>52658.62</v>
      </c>
      <c r="W98" s="250">
        <f t="shared" si="150"/>
        <v>52658.619999999995</v>
      </c>
      <c r="X98" s="251">
        <f t="shared" si="150"/>
        <v>14684744.559999999</v>
      </c>
      <c r="Y98" s="251">
        <f t="shared" ref="Y98:AB98" si="151">SUM(Y8:Y97)</f>
        <v>14684744.560000001</v>
      </c>
      <c r="Z98" s="250">
        <f t="shared" si="151"/>
        <v>99296.400000000009</v>
      </c>
      <c r="AA98" s="250">
        <f t="shared" si="151"/>
        <v>99296.400000000009</v>
      </c>
      <c r="AB98" s="251">
        <f t="shared" si="151"/>
        <v>14681733.449999999</v>
      </c>
      <c r="AC98" s="251">
        <f t="shared" ref="AC98:AF98" si="152">SUM(AC8:AC97)</f>
        <v>14681733.450000003</v>
      </c>
      <c r="AD98" s="250">
        <f t="shared" si="152"/>
        <v>57436.3</v>
      </c>
      <c r="AE98" s="250">
        <f t="shared" si="152"/>
        <v>57436.3</v>
      </c>
      <c r="AF98" s="251">
        <f t="shared" si="152"/>
        <v>14682233.450000001</v>
      </c>
      <c r="AG98" s="251">
        <f t="shared" ref="AG98:AJ98" si="153">SUM(AG8:AG97)</f>
        <v>14682233.450000003</v>
      </c>
      <c r="AH98" s="250">
        <f t="shared" si="153"/>
        <v>41946.37</v>
      </c>
      <c r="AI98" s="250">
        <f t="shared" si="153"/>
        <v>41946.369999999995</v>
      </c>
      <c r="AJ98" s="251">
        <f t="shared" si="153"/>
        <v>14679233.449999999</v>
      </c>
      <c r="AK98" s="251">
        <f t="shared" ref="AK98:AN98" si="154">SUM(AK8:AK97)</f>
        <v>14679233.450000003</v>
      </c>
      <c r="AL98" s="250">
        <f t="shared" si="154"/>
        <v>165936.49000000002</v>
      </c>
      <c r="AM98" s="250">
        <f t="shared" si="154"/>
        <v>165936.48999999996</v>
      </c>
      <c r="AN98" s="251">
        <f t="shared" si="154"/>
        <v>14738133.84</v>
      </c>
      <c r="AO98" s="251">
        <f t="shared" ref="AO98" si="155">SUM(AO8:AO97)</f>
        <v>14738133.840000002</v>
      </c>
      <c r="AP98" s="244">
        <f t="shared" ref="AP98:AQ98" si="156">SUM(AP8:AP97)</f>
        <v>15082626.15</v>
      </c>
      <c r="AQ98" s="244">
        <f t="shared" si="156"/>
        <v>405727.37</v>
      </c>
    </row>
    <row r="99" spans="1:43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129"/>
      <c r="AM99" s="129"/>
      <c r="AN99" s="295"/>
      <c r="AO99" s="296"/>
      <c r="AP99" s="79"/>
      <c r="AQ99" s="79"/>
    </row>
    <row r="100" spans="1:43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  <c r="AN100" s="303"/>
      <c r="AO100" s="192">
        <f>AN98-AO98</f>
        <v>0</v>
      </c>
    </row>
    <row r="101" spans="1:43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  <c r="AM101" s="298"/>
      <c r="AN101" s="303"/>
      <c r="AO101" s="303"/>
    </row>
    <row r="102" spans="1:43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  <c r="AL102" s="299"/>
      <c r="AM102" s="299"/>
      <c r="AN102" s="303"/>
      <c r="AO102" s="303"/>
    </row>
    <row r="103" spans="1:43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  <c r="AN103" s="301"/>
      <c r="AO103" s="301"/>
    </row>
    <row r="104" spans="1:43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</row>
    <row r="105" spans="1:43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</row>
    <row r="106" spans="1:43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</row>
    <row r="107" spans="1:43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</row>
    <row r="108" spans="1:43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</row>
    <row r="109" spans="1:43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</row>
    <row r="110" spans="1:43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</row>
    <row r="111" spans="1:43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</row>
    <row r="112" spans="1:43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</row>
    <row r="113" spans="4:41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</row>
    <row r="114" spans="4:41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</row>
    <row r="115" spans="4:41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</row>
    <row r="116" spans="4:41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</row>
    <row r="117" spans="4:41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</row>
    <row r="118" spans="4:41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</row>
    <row r="119" spans="4:41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</row>
    <row r="120" spans="4:41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</row>
    <row r="121" spans="4:41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</row>
    <row r="122" spans="4:41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</row>
    <row r="123" spans="4:41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</row>
    <row r="124" spans="4:41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</row>
    <row r="125" spans="4:41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</row>
    <row r="126" spans="4:41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</row>
    <row r="127" spans="4:41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</row>
    <row r="128" spans="4:41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</row>
    <row r="129" spans="4:41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</row>
    <row r="130" spans="4:41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</row>
    <row r="131" spans="4:41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</row>
    <row r="132" spans="4:41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</row>
    <row r="133" spans="4:41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</row>
    <row r="134" spans="4:41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</row>
    <row r="135" spans="4:41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</row>
    <row r="136" spans="4:41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</row>
    <row r="137" spans="4:41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</row>
    <row r="138" spans="4:41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</row>
    <row r="139" spans="4:41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</row>
    <row r="140" spans="4:41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</row>
    <row r="141" spans="4:41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</row>
    <row r="142" spans="4:41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</row>
    <row r="143" spans="4:41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</row>
    <row r="144" spans="4:41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</row>
    <row r="145" spans="4:41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</row>
    <row r="146" spans="4:41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</row>
    <row r="147" spans="4:41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</row>
    <row r="148" spans="4:41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</row>
  </sheetData>
  <mergeCells count="25">
    <mergeCell ref="F4:G5"/>
    <mergeCell ref="H4:I5"/>
    <mergeCell ref="J4:K5"/>
    <mergeCell ref="L4:M5"/>
    <mergeCell ref="AD4:AE5"/>
    <mergeCell ref="A4:A6"/>
    <mergeCell ref="B4:B6"/>
    <mergeCell ref="C4:C5"/>
    <mergeCell ref="D4:E4"/>
    <mergeCell ref="D5:E5"/>
    <mergeCell ref="AP4:AQ4"/>
    <mergeCell ref="AP5:AQ5"/>
    <mergeCell ref="R4:S5"/>
    <mergeCell ref="T4:U5"/>
    <mergeCell ref="N4:O5"/>
    <mergeCell ref="P4:Q5"/>
    <mergeCell ref="V4:W5"/>
    <mergeCell ref="X4:Y5"/>
    <mergeCell ref="Z4:AA5"/>
    <mergeCell ref="AB4:AC5"/>
    <mergeCell ref="AJ4:AK5"/>
    <mergeCell ref="AF4:AG5"/>
    <mergeCell ref="AH4:AI5"/>
    <mergeCell ref="AL4:AM5"/>
    <mergeCell ref="AN4:AO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4" t="s">
        <v>179</v>
      </c>
      <c r="G2" s="354"/>
      <c r="H2" s="354"/>
      <c r="I2" s="354"/>
      <c r="J2" s="354"/>
    </row>
    <row r="3" spans="1:10" x14ac:dyDescent="0.55000000000000004">
      <c r="A3" s="354" t="s">
        <v>180</v>
      </c>
      <c r="B3" s="354"/>
      <c r="C3" s="354"/>
      <c r="D3" s="354"/>
      <c r="E3" s="354"/>
      <c r="F3" s="354"/>
      <c r="G3" s="354"/>
      <c r="H3" s="354"/>
      <c r="I3" s="354"/>
      <c r="J3" s="354"/>
    </row>
    <row r="4" spans="1:10" ht="18" customHeight="1" x14ac:dyDescent="0.55000000000000004">
      <c r="H4" s="355" t="s">
        <v>173</v>
      </c>
      <c r="I4" s="355"/>
      <c r="J4" s="355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6" t="s">
        <v>200</v>
      </c>
      <c r="E6" s="356"/>
      <c r="F6" s="356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8" t="s">
        <v>201</v>
      </c>
      <c r="D8" s="358"/>
      <c r="E8" s="358"/>
      <c r="F8" s="358"/>
    </row>
    <row r="9" spans="1:10" x14ac:dyDescent="0.55000000000000004">
      <c r="A9" s="141" t="s">
        <v>183</v>
      </c>
      <c r="C9" s="358" t="s">
        <v>185</v>
      </c>
      <c r="D9" s="358"/>
      <c r="E9" s="358"/>
      <c r="F9" s="358"/>
    </row>
    <row r="10" spans="1:10" x14ac:dyDescent="0.55000000000000004">
      <c r="A10" s="141" t="s">
        <v>181</v>
      </c>
      <c r="C10" s="358" t="s">
        <v>194</v>
      </c>
      <c r="D10" s="358"/>
      <c r="E10" s="358"/>
      <c r="F10" s="358"/>
      <c r="G10" s="358"/>
      <c r="H10" s="358"/>
      <c r="I10" s="358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5" t="s">
        <v>195</v>
      </c>
      <c r="H22" s="355"/>
      <c r="I22" s="355"/>
    </row>
    <row r="23" spans="1:9" ht="21" customHeight="1" x14ac:dyDescent="0.55000000000000004">
      <c r="F23" s="357" t="s">
        <v>196</v>
      </c>
      <c r="G23" s="357"/>
      <c r="H23" s="357"/>
      <c r="I23" s="357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2" t="s">
        <v>146</v>
      </c>
      <c r="B4" s="319" t="s">
        <v>29</v>
      </c>
      <c r="C4" s="312" t="s">
        <v>95</v>
      </c>
      <c r="D4" s="309" t="s">
        <v>30</v>
      </c>
      <c r="E4" s="309"/>
      <c r="F4" s="320">
        <v>21336</v>
      </c>
      <c r="G4" s="317"/>
      <c r="H4" s="309" t="s">
        <v>9</v>
      </c>
      <c r="I4" s="309"/>
      <c r="J4" s="320">
        <v>21366</v>
      </c>
      <c r="K4" s="317"/>
      <c r="L4" s="309" t="s">
        <v>9</v>
      </c>
      <c r="M4" s="309"/>
      <c r="N4" s="320">
        <v>21397</v>
      </c>
      <c r="O4" s="317"/>
      <c r="P4" s="309" t="s">
        <v>9</v>
      </c>
      <c r="Q4" s="309"/>
      <c r="R4" s="320">
        <v>21428</v>
      </c>
      <c r="S4" s="317"/>
      <c r="T4" s="309" t="s">
        <v>9</v>
      </c>
      <c r="U4" s="309"/>
      <c r="V4" s="320">
        <v>21458</v>
      </c>
      <c r="W4" s="317"/>
      <c r="X4" s="309" t="s">
        <v>9</v>
      </c>
      <c r="Y4" s="309"/>
      <c r="Z4" s="320">
        <v>21489</v>
      </c>
      <c r="AA4" s="317"/>
      <c r="AB4" s="309" t="s">
        <v>9</v>
      </c>
      <c r="AC4" s="309"/>
      <c r="AD4" s="320">
        <v>21519</v>
      </c>
      <c r="AE4" s="317"/>
      <c r="AF4" s="309" t="s">
        <v>9</v>
      </c>
      <c r="AG4" s="309"/>
      <c r="AH4" s="320">
        <v>21550</v>
      </c>
      <c r="AI4" s="317"/>
      <c r="AJ4" s="309" t="s">
        <v>9</v>
      </c>
      <c r="AK4" s="309"/>
      <c r="AL4" s="320">
        <v>21581</v>
      </c>
      <c r="AM4" s="317"/>
      <c r="AN4" s="309" t="s">
        <v>9</v>
      </c>
      <c r="AO4" s="309"/>
      <c r="AP4" s="320">
        <v>21607</v>
      </c>
      <c r="AQ4" s="317"/>
      <c r="AR4" s="309" t="s">
        <v>9</v>
      </c>
      <c r="AS4" s="309"/>
      <c r="AT4" s="320">
        <v>240784</v>
      </c>
      <c r="AU4" s="317"/>
      <c r="AV4" s="321" t="s">
        <v>9</v>
      </c>
      <c r="AW4" s="322"/>
      <c r="AX4" s="320">
        <v>21670</v>
      </c>
      <c r="AY4" s="317"/>
      <c r="AZ4" s="309" t="s">
        <v>31</v>
      </c>
      <c r="BA4" s="309"/>
      <c r="BB4" s="320">
        <v>21701</v>
      </c>
      <c r="BC4" s="317"/>
      <c r="BD4" s="309" t="s">
        <v>31</v>
      </c>
      <c r="BE4" s="309"/>
      <c r="BF4" s="320">
        <v>21728</v>
      </c>
      <c r="BG4" s="317"/>
      <c r="BH4" s="309" t="s">
        <v>31</v>
      </c>
      <c r="BI4" s="309"/>
      <c r="BJ4" s="320">
        <v>21751</v>
      </c>
      <c r="BK4" s="317"/>
      <c r="BL4" s="309" t="s">
        <v>31</v>
      </c>
      <c r="BM4" s="309"/>
      <c r="BN4" s="320">
        <v>21787</v>
      </c>
      <c r="BO4" s="317"/>
      <c r="BP4" s="309" t="s">
        <v>31</v>
      </c>
      <c r="BQ4" s="309"/>
      <c r="BR4" s="308" t="s">
        <v>32</v>
      </c>
      <c r="BS4" s="309"/>
      <c r="BT4" s="309" t="s">
        <v>33</v>
      </c>
      <c r="BU4" s="309"/>
      <c r="BV4" s="309" t="s">
        <v>34</v>
      </c>
      <c r="BW4" s="309"/>
      <c r="BX4" s="309"/>
      <c r="BY4" s="309"/>
      <c r="BZ4" s="309" t="s">
        <v>35</v>
      </c>
      <c r="CA4" s="309"/>
      <c r="CB4" s="309" t="s">
        <v>36</v>
      </c>
      <c r="CC4" s="309"/>
      <c r="CD4" s="309" t="s">
        <v>19</v>
      </c>
      <c r="CE4" s="309"/>
      <c r="CF4" s="309" t="s">
        <v>37</v>
      </c>
      <c r="CG4" s="309"/>
    </row>
    <row r="5" spans="1:85" s="57" customFormat="1" x14ac:dyDescent="0.5">
      <c r="A5" s="313"/>
      <c r="B5" s="319"/>
      <c r="C5" s="313"/>
      <c r="D5" s="309"/>
      <c r="E5" s="309"/>
      <c r="F5" s="317"/>
      <c r="G5" s="317"/>
      <c r="H5" s="309"/>
      <c r="I5" s="309"/>
      <c r="J5" s="317"/>
      <c r="K5" s="317"/>
      <c r="L5" s="309"/>
      <c r="M5" s="309"/>
      <c r="N5" s="317"/>
      <c r="O5" s="317"/>
      <c r="P5" s="309"/>
      <c r="Q5" s="309"/>
      <c r="R5" s="317"/>
      <c r="S5" s="317"/>
      <c r="T5" s="309"/>
      <c r="U5" s="309"/>
      <c r="V5" s="317"/>
      <c r="W5" s="317"/>
      <c r="X5" s="309"/>
      <c r="Y5" s="309"/>
      <c r="Z5" s="317"/>
      <c r="AA5" s="317"/>
      <c r="AB5" s="309"/>
      <c r="AC5" s="309"/>
      <c r="AD5" s="317"/>
      <c r="AE5" s="317"/>
      <c r="AF5" s="309"/>
      <c r="AG5" s="309"/>
      <c r="AH5" s="317"/>
      <c r="AI5" s="317"/>
      <c r="AJ5" s="309"/>
      <c r="AK5" s="309"/>
      <c r="AL5" s="317"/>
      <c r="AM5" s="317"/>
      <c r="AN5" s="309"/>
      <c r="AO5" s="309"/>
      <c r="AP5" s="317"/>
      <c r="AQ5" s="317"/>
      <c r="AR5" s="309"/>
      <c r="AS5" s="309"/>
      <c r="AT5" s="317"/>
      <c r="AU5" s="317"/>
      <c r="AV5" s="323"/>
      <c r="AW5" s="324"/>
      <c r="AX5" s="317"/>
      <c r="AY5" s="317"/>
      <c r="AZ5" s="309"/>
      <c r="BA5" s="309"/>
      <c r="BB5" s="317"/>
      <c r="BC5" s="317"/>
      <c r="BD5" s="309"/>
      <c r="BE5" s="309"/>
      <c r="BF5" s="317"/>
      <c r="BG5" s="317"/>
      <c r="BH5" s="309"/>
      <c r="BI5" s="309"/>
      <c r="BJ5" s="317"/>
      <c r="BK5" s="317"/>
      <c r="BL5" s="309"/>
      <c r="BM5" s="309"/>
      <c r="BN5" s="317"/>
      <c r="BO5" s="317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</row>
    <row r="6" spans="1:85" s="57" customFormat="1" x14ac:dyDescent="0.5">
      <c r="A6" s="5" t="s">
        <v>147</v>
      </c>
      <c r="B6" s="319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2024-02-12T04:41:20Z</dcterms:modified>
</cp:coreProperties>
</file>