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7-68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BF68" i="37" l="1"/>
  <c r="BF73" i="37"/>
  <c r="BH97" i="37"/>
  <c r="BH96" i="37"/>
  <c r="BI95" i="37"/>
  <c r="BH95" i="37"/>
  <c r="BI94" i="37"/>
  <c r="BH94" i="37"/>
  <c r="BH93" i="37"/>
  <c r="BI93" i="37" s="1"/>
  <c r="BI92" i="37"/>
  <c r="BH92" i="37"/>
  <c r="BI91" i="37"/>
  <c r="BH91" i="37"/>
  <c r="BI90" i="37"/>
  <c r="BI89" i="37"/>
  <c r="BH89" i="37"/>
  <c r="BI88" i="37"/>
  <c r="BH88" i="37"/>
  <c r="BH87" i="37"/>
  <c r="BH86" i="37"/>
  <c r="BH85" i="37"/>
  <c r="BH84" i="37"/>
  <c r="BH83" i="37"/>
  <c r="BH82" i="37"/>
  <c r="BI81" i="37"/>
  <c r="BH81" i="37"/>
  <c r="BH80" i="37"/>
  <c r="BH79" i="37"/>
  <c r="BH78" i="37"/>
  <c r="BH77" i="37"/>
  <c r="BH76" i="37"/>
  <c r="BI75" i="37"/>
  <c r="BH75" i="37"/>
  <c r="BI74" i="37"/>
  <c r="BH74" i="37"/>
  <c r="BH73" i="37"/>
  <c r="BH72" i="37"/>
  <c r="BI71" i="37"/>
  <c r="BH71" i="37"/>
  <c r="BH70" i="37"/>
  <c r="BI69" i="37"/>
  <c r="BH69" i="37"/>
  <c r="BH68" i="37"/>
  <c r="BI67" i="37"/>
  <c r="BH67" i="37"/>
  <c r="BH66" i="37"/>
  <c r="BH65" i="37"/>
  <c r="BH64" i="37"/>
  <c r="BI63" i="37"/>
  <c r="BH63" i="37"/>
  <c r="BI62" i="37"/>
  <c r="BH62" i="37"/>
  <c r="BI61" i="37"/>
  <c r="BH61" i="37"/>
  <c r="BI60" i="37"/>
  <c r="BI59" i="37"/>
  <c r="BH59" i="37"/>
  <c r="BI58" i="37"/>
  <c r="BI57" i="37"/>
  <c r="BI56" i="37"/>
  <c r="BH56" i="37"/>
  <c r="BI55" i="37"/>
  <c r="BI54" i="37"/>
  <c r="BH54" i="37"/>
  <c r="BI53" i="37"/>
  <c r="BH53" i="37"/>
  <c r="BI52" i="37"/>
  <c r="BH52" i="37"/>
  <c r="BI51" i="37"/>
  <c r="BH51" i="37"/>
  <c r="BI50" i="37"/>
  <c r="BH50" i="37"/>
  <c r="BI49" i="37"/>
  <c r="BI48" i="37"/>
  <c r="BH48" i="37"/>
  <c r="BI47" i="37"/>
  <c r="BH47" i="37"/>
  <c r="BI46" i="37"/>
  <c r="BH46" i="37"/>
  <c r="BI45" i="37"/>
  <c r="BH45" i="37"/>
  <c r="BI44" i="37"/>
  <c r="BI43" i="37"/>
  <c r="BH43" i="37"/>
  <c r="BI42" i="37"/>
  <c r="BH42" i="37"/>
  <c r="BI41" i="37"/>
  <c r="BH41" i="37"/>
  <c r="BI40" i="37"/>
  <c r="BH40" i="37"/>
  <c r="BI39" i="37"/>
  <c r="BH39" i="37"/>
  <c r="BI38" i="37"/>
  <c r="BH38" i="37"/>
  <c r="BI37" i="37"/>
  <c r="BH37" i="37"/>
  <c r="BI36" i="37"/>
  <c r="BI35" i="37"/>
  <c r="BH35" i="37"/>
  <c r="BI34" i="37"/>
  <c r="BH34" i="37"/>
  <c r="BH33" i="37"/>
  <c r="BI32" i="37"/>
  <c r="BH32" i="37"/>
  <c r="BH31" i="37"/>
  <c r="BI30" i="37"/>
  <c r="BH30" i="37"/>
  <c r="BG98" i="37"/>
  <c r="BI28" i="37"/>
  <c r="BH28" i="37"/>
  <c r="BH27" i="37"/>
  <c r="BI26" i="37"/>
  <c r="BH26" i="37"/>
  <c r="BH25" i="37"/>
  <c r="BH24" i="37"/>
  <c r="BI23" i="37"/>
  <c r="BH23" i="37"/>
  <c r="BI22" i="37"/>
  <c r="BH22" i="37"/>
  <c r="BI21" i="37"/>
  <c r="BH21" i="37"/>
  <c r="BI20" i="37"/>
  <c r="BH20" i="37"/>
  <c r="BI19" i="37"/>
  <c r="BH19" i="37"/>
  <c r="BI18" i="37"/>
  <c r="BH18" i="37"/>
  <c r="BI17" i="37"/>
  <c r="BH17" i="37"/>
  <c r="BI16" i="37"/>
  <c r="BH16" i="37"/>
  <c r="BI15" i="37"/>
  <c r="BH15" i="37"/>
  <c r="BH14" i="37"/>
  <c r="BI13" i="37"/>
  <c r="BI98" i="37" s="1"/>
  <c r="BH12" i="37"/>
  <c r="BH11" i="37"/>
  <c r="BH10" i="37"/>
  <c r="BH9" i="37"/>
  <c r="BH8" i="37"/>
  <c r="BB84" i="37"/>
  <c r="BD84" i="37" s="1"/>
  <c r="BC98" i="37"/>
  <c r="BC31" i="37"/>
  <c r="BC29" i="37"/>
  <c r="BD97" i="37"/>
  <c r="BD96" i="37"/>
  <c r="BE95" i="37"/>
  <c r="BD95" i="37"/>
  <c r="BE94" i="37"/>
  <c r="BD94" i="37"/>
  <c r="BD93" i="37"/>
  <c r="BE93" i="37" s="1"/>
  <c r="BE92" i="37"/>
  <c r="BD92" i="37"/>
  <c r="BE91" i="37"/>
  <c r="BD91" i="37"/>
  <c r="BE90" i="37"/>
  <c r="BE89" i="37"/>
  <c r="BD89" i="37"/>
  <c r="BE88" i="37"/>
  <c r="BD88" i="37"/>
  <c r="BD87" i="37"/>
  <c r="BD86" i="37"/>
  <c r="BD85" i="37"/>
  <c r="BD83" i="37"/>
  <c r="BD82" i="37"/>
  <c r="BE81" i="37"/>
  <c r="BD81" i="37"/>
  <c r="BD80" i="37"/>
  <c r="BD79" i="37"/>
  <c r="BD78" i="37"/>
  <c r="BD77" i="37"/>
  <c r="BD76" i="37"/>
  <c r="BE75" i="37"/>
  <c r="BD75" i="37"/>
  <c r="BE74" i="37"/>
  <c r="BD74" i="37"/>
  <c r="BD73" i="37"/>
  <c r="BD72" i="37"/>
  <c r="BE71" i="37"/>
  <c r="BD71" i="37"/>
  <c r="BD70" i="37"/>
  <c r="BE69" i="37"/>
  <c r="BD69" i="37"/>
  <c r="BD68" i="37"/>
  <c r="BE67" i="37"/>
  <c r="BD67" i="37"/>
  <c r="BD66" i="37"/>
  <c r="BD65" i="37"/>
  <c r="BD64" i="37"/>
  <c r="BE63" i="37"/>
  <c r="BD63" i="37"/>
  <c r="BE62" i="37"/>
  <c r="BD62" i="37"/>
  <c r="BE61" i="37"/>
  <c r="BD61" i="37"/>
  <c r="BE60" i="37"/>
  <c r="BE59" i="37"/>
  <c r="BD59" i="37"/>
  <c r="BE58" i="37"/>
  <c r="BE57" i="37"/>
  <c r="BE56" i="37"/>
  <c r="BD56" i="37"/>
  <c r="BE55" i="37"/>
  <c r="BE54" i="37"/>
  <c r="BD54" i="37"/>
  <c r="BE53" i="37"/>
  <c r="BD53" i="37"/>
  <c r="BE52" i="37"/>
  <c r="BD52" i="37"/>
  <c r="BE51" i="37"/>
  <c r="BD51" i="37"/>
  <c r="BE50" i="37"/>
  <c r="BD50" i="37"/>
  <c r="BE49" i="37"/>
  <c r="BE48" i="37"/>
  <c r="BD48" i="37"/>
  <c r="BE47" i="37"/>
  <c r="BD47" i="37"/>
  <c r="BE46" i="37"/>
  <c r="BD46" i="37"/>
  <c r="BE45" i="37"/>
  <c r="BD45" i="37"/>
  <c r="BE44" i="37"/>
  <c r="BE43" i="37"/>
  <c r="BD43" i="37"/>
  <c r="BE42" i="37"/>
  <c r="BD42" i="37"/>
  <c r="BE41" i="37"/>
  <c r="BD41" i="37"/>
  <c r="BE40" i="37"/>
  <c r="BD40" i="37"/>
  <c r="BE39" i="37"/>
  <c r="BD39" i="37"/>
  <c r="BE38" i="37"/>
  <c r="BD38" i="37"/>
  <c r="BE37" i="37"/>
  <c r="BD37" i="37"/>
  <c r="BE36" i="37"/>
  <c r="BE35" i="37"/>
  <c r="BD35" i="37"/>
  <c r="BE34" i="37"/>
  <c r="BD34" i="37"/>
  <c r="BD33" i="37"/>
  <c r="BE32" i="37"/>
  <c r="BD32" i="37"/>
  <c r="BD31" i="37"/>
  <c r="BE30" i="37"/>
  <c r="BD30" i="37"/>
  <c r="BD29" i="37"/>
  <c r="BE28" i="37"/>
  <c r="BD28" i="37"/>
  <c r="BD27" i="37"/>
  <c r="BE26" i="37"/>
  <c r="BD26" i="37"/>
  <c r="BD25" i="37"/>
  <c r="BD24" i="37"/>
  <c r="BE23" i="37"/>
  <c r="BD23" i="37"/>
  <c r="BE22" i="37"/>
  <c r="BD22" i="37"/>
  <c r="BE21" i="37"/>
  <c r="BD21" i="37"/>
  <c r="BE20" i="37"/>
  <c r="BD20" i="37"/>
  <c r="BE19" i="37"/>
  <c r="BD19" i="37"/>
  <c r="BE18" i="37"/>
  <c r="BD18" i="37"/>
  <c r="BE17" i="37"/>
  <c r="BD17" i="37"/>
  <c r="BE16" i="37"/>
  <c r="BD16" i="37"/>
  <c r="BE15" i="37"/>
  <c r="BD15" i="37"/>
  <c r="BD14" i="37"/>
  <c r="BE13" i="37"/>
  <c r="BD12" i="37"/>
  <c r="BD11" i="37"/>
  <c r="BD10" i="37"/>
  <c r="BD9" i="37"/>
  <c r="BD8" i="37"/>
  <c r="BF98" i="37" l="1"/>
  <c r="BH29" i="37"/>
  <c r="BH98" i="37" s="1"/>
  <c r="BI100" i="37" s="1"/>
  <c r="BB98" i="37"/>
  <c r="BD98" i="37"/>
  <c r="BE98" i="37"/>
  <c r="BK8" i="37"/>
  <c r="BJ8" i="37"/>
  <c r="L26" i="38"/>
  <c r="AX98" i="37"/>
  <c r="J24" i="38"/>
  <c r="H24" i="38"/>
  <c r="AX84" i="37"/>
  <c r="BE100" i="37" l="1"/>
  <c r="BK24" i="37"/>
  <c r="BJ64" i="37" l="1"/>
  <c r="BK57" i="37"/>
  <c r="BK55" i="37"/>
  <c r="BK36" i="37"/>
  <c r="BJ36" i="37"/>
  <c r="BK31" i="37"/>
  <c r="BJ30" i="37"/>
  <c r="BJ32" i="37"/>
  <c r="BK30" i="37"/>
  <c r="BK29" i="37"/>
  <c r="BK28" i="37"/>
  <c r="BJ24" i="37"/>
  <c r="BK12" i="37" l="1"/>
  <c r="BK13" i="37"/>
  <c r="BK14" i="37"/>
  <c r="BK16" i="37"/>
  <c r="BJ13" i="37"/>
  <c r="BJ14" i="37"/>
  <c r="BJ15" i="37"/>
  <c r="BJ12" i="37"/>
  <c r="BK10" i="37"/>
  <c r="BK11" i="37"/>
  <c r="BJ11" i="37"/>
  <c r="BJ10" i="37"/>
  <c r="AU60" i="37"/>
  <c r="AI9" i="37"/>
  <c r="AT9" i="37"/>
  <c r="AX9" i="37"/>
  <c r="AW58" i="37"/>
  <c r="AS58" i="37"/>
  <c r="AO58" i="37"/>
  <c r="AK58" i="37"/>
  <c r="BJ9" i="37" l="1"/>
  <c r="BK9" i="37"/>
  <c r="BJ17" i="37"/>
  <c r="BJ20" i="37"/>
  <c r="BJ23" i="37"/>
  <c r="BK49" i="37" l="1"/>
  <c r="BK25" i="37" l="1"/>
  <c r="BK26" i="37"/>
  <c r="BK27" i="37"/>
  <c r="BK33" i="37"/>
  <c r="BJ34" i="37"/>
  <c r="BJ35" i="37"/>
  <c r="BK18" i="37"/>
  <c r="BK19" i="37"/>
  <c r="BK20" i="37"/>
  <c r="BK21" i="37"/>
  <c r="BK22" i="37"/>
  <c r="BK38" i="37"/>
  <c r="BK39" i="37"/>
  <c r="BK40" i="37"/>
  <c r="BK41" i="37"/>
  <c r="BK46" i="37"/>
  <c r="BK47" i="37"/>
  <c r="BK51" i="37"/>
  <c r="BK54" i="37"/>
  <c r="BK56" i="37"/>
  <c r="BK58" i="37"/>
  <c r="BK59" i="37"/>
  <c r="BK60" i="37"/>
  <c r="BK61" i="37"/>
  <c r="BK62" i="37"/>
  <c r="BK63" i="37"/>
  <c r="BK64" i="37"/>
  <c r="BK65" i="37"/>
  <c r="BK66" i="37"/>
  <c r="BK67" i="37"/>
  <c r="BK68" i="37"/>
  <c r="BK69" i="37"/>
  <c r="BK70" i="37"/>
  <c r="BK71" i="37"/>
  <c r="BK72" i="37"/>
  <c r="BK73" i="37"/>
  <c r="BK74" i="37"/>
  <c r="BK75" i="37"/>
  <c r="BK76" i="37"/>
  <c r="BK77" i="37"/>
  <c r="BK78" i="37"/>
  <c r="BK79" i="37"/>
  <c r="BK80" i="37"/>
  <c r="BK81" i="37"/>
  <c r="BK82" i="37"/>
  <c r="BK83" i="37"/>
  <c r="BK84" i="37"/>
  <c r="BK85" i="37"/>
  <c r="BK86" i="37"/>
  <c r="BK87" i="37"/>
  <c r="BK88" i="37"/>
  <c r="BK89" i="37"/>
  <c r="BK90" i="37"/>
  <c r="BK91" i="37"/>
  <c r="BJ37" i="37"/>
  <c r="BJ38" i="37"/>
  <c r="BJ39" i="37"/>
  <c r="BJ40" i="37"/>
  <c r="BJ41" i="37"/>
  <c r="BJ42" i="37"/>
  <c r="BJ43" i="37"/>
  <c r="BJ44" i="37"/>
  <c r="BJ45" i="37"/>
  <c r="BJ46" i="37"/>
  <c r="BJ47" i="37"/>
  <c r="BJ48" i="37"/>
  <c r="BJ49" i="37"/>
  <c r="BJ50" i="37"/>
  <c r="BJ51" i="37"/>
  <c r="BJ52" i="37"/>
  <c r="BJ53" i="37"/>
  <c r="BJ55" i="37"/>
  <c r="BJ56" i="37"/>
  <c r="BJ57" i="37"/>
  <c r="BJ58" i="37"/>
  <c r="BJ59" i="37"/>
  <c r="BJ60" i="37"/>
  <c r="BJ61" i="37"/>
  <c r="BJ62" i="37"/>
  <c r="BJ63" i="37"/>
  <c r="BJ66" i="37"/>
  <c r="BJ67" i="37"/>
  <c r="BJ69" i="37"/>
  <c r="BJ70" i="37"/>
  <c r="BJ71" i="37"/>
  <c r="BJ72" i="37"/>
  <c r="BJ74" i="37"/>
  <c r="BJ75" i="37"/>
  <c r="BJ76" i="37"/>
  <c r="BJ77" i="37"/>
  <c r="BJ78" i="37"/>
  <c r="BJ79" i="37"/>
  <c r="BJ80" i="37"/>
  <c r="BJ81" i="37"/>
  <c r="BJ82" i="37"/>
  <c r="BJ83" i="37"/>
  <c r="BJ28" i="37"/>
  <c r="AY98" i="37" l="1"/>
  <c r="AT84" i="37" l="1"/>
  <c r="AU98" i="37" l="1"/>
  <c r="AT98" i="37"/>
  <c r="AP84" i="37" l="1"/>
  <c r="AQ98" i="37" l="1"/>
  <c r="AP98" i="37" l="1"/>
  <c r="AM24" i="37" l="1"/>
  <c r="AL84" i="37"/>
  <c r="AO13" i="37"/>
  <c r="AS13" i="37" s="1"/>
  <c r="AW13" i="37" s="1"/>
  <c r="BA13" i="37" s="1"/>
  <c r="AM98" i="37"/>
  <c r="AL98" i="37" l="1"/>
  <c r="AH68" i="37" l="1"/>
  <c r="AH73" i="37"/>
  <c r="BJ73" i="37" s="1"/>
  <c r="AH65" i="37"/>
  <c r="AI98" i="37"/>
  <c r="AH84" i="37"/>
  <c r="AN58" i="37"/>
  <c r="AR58" i="37" s="1"/>
  <c r="AH98" i="37" l="1"/>
  <c r="BK94" i="37"/>
  <c r="BK95" i="37"/>
  <c r="BK96" i="37"/>
  <c r="BK97" i="37"/>
  <c r="BK92" i="37"/>
  <c r="BK93" i="37"/>
  <c r="BJ92" i="37"/>
  <c r="BJ93" i="37"/>
  <c r="BJ94" i="37"/>
  <c r="BJ95" i="37"/>
  <c r="BJ96" i="37"/>
  <c r="BJ97" i="37"/>
  <c r="BJ85" i="37"/>
  <c r="BJ86" i="37"/>
  <c r="BJ87" i="37"/>
  <c r="BJ88" i="37"/>
  <c r="BJ89" i="37"/>
  <c r="BJ90" i="37"/>
  <c r="BJ91" i="37"/>
  <c r="AD68" i="37" l="1"/>
  <c r="BJ68" i="37" s="1"/>
  <c r="AD84" i="37"/>
  <c r="AE98" i="37"/>
  <c r="AD98" i="37" l="1"/>
  <c r="Z65" i="37"/>
  <c r="AA57" i="37"/>
  <c r="AA31" i="37"/>
  <c r="Z84" i="37" l="1"/>
  <c r="Z36" i="37"/>
  <c r="AA98" i="37"/>
  <c r="Z98" i="37" l="1"/>
  <c r="W31" i="37"/>
  <c r="V84" i="37" s="1"/>
  <c r="W29" i="37"/>
  <c r="S9" i="37"/>
  <c r="V98" i="37" l="1"/>
  <c r="W98" i="37" l="1"/>
  <c r="R84" i="37"/>
  <c r="BJ84" i="37" s="1"/>
  <c r="S8" i="37"/>
  <c r="R8" i="37"/>
  <c r="S31" i="37"/>
  <c r="S55" i="37"/>
  <c r="D54" i="37" l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BJ65" i="37" s="1"/>
  <c r="BJ98" i="37" l="1"/>
  <c r="S98" i="37"/>
  <c r="R98" i="37"/>
  <c r="O98" i="37" l="1"/>
  <c r="N98" i="37"/>
  <c r="K98" i="37" l="1"/>
  <c r="J98" i="37"/>
  <c r="F98" i="37" l="1"/>
  <c r="L86" i="37"/>
  <c r="P86" i="37" s="1"/>
  <c r="T86" i="37" s="1"/>
  <c r="X86" i="37" s="1"/>
  <c r="AB86" i="37" s="1"/>
  <c r="AF86" i="37" l="1"/>
  <c r="AJ86" i="37" s="1"/>
  <c r="AN86" i="37" s="1"/>
  <c r="AR86" i="37" s="1"/>
  <c r="AV86" i="37" s="1"/>
  <c r="AZ86" i="37" s="1"/>
  <c r="G98" i="37"/>
  <c r="M74" i="37" l="1"/>
  <c r="Q74" i="37" s="1"/>
  <c r="U74" i="37" s="1"/>
  <c r="Y74" i="37" s="1"/>
  <c r="AC74" i="37" s="1"/>
  <c r="M81" i="37"/>
  <c r="Q81" i="37" s="1"/>
  <c r="U81" i="37" s="1"/>
  <c r="Y81" i="37" s="1"/>
  <c r="AC81" i="37" s="1"/>
  <c r="M75" i="37"/>
  <c r="Q75" i="37" s="1"/>
  <c r="U75" i="37" s="1"/>
  <c r="Y75" i="37" s="1"/>
  <c r="AC75" i="37" s="1"/>
  <c r="M71" i="37"/>
  <c r="Q71" i="37" s="1"/>
  <c r="U71" i="37" s="1"/>
  <c r="Y71" i="37" s="1"/>
  <c r="AC71" i="37" s="1"/>
  <c r="L69" i="37"/>
  <c r="P69" i="37" s="1"/>
  <c r="T69" i="37" s="1"/>
  <c r="X69" i="37" s="1"/>
  <c r="AB69" i="37" s="1"/>
  <c r="M67" i="37"/>
  <c r="Q67" i="37" s="1"/>
  <c r="U67" i="37" s="1"/>
  <c r="Y67" i="37" s="1"/>
  <c r="AC67" i="37" s="1"/>
  <c r="L60" i="37"/>
  <c r="P60" i="37" s="1"/>
  <c r="T60" i="37" s="1"/>
  <c r="L46" i="37"/>
  <c r="P46" i="37" s="1"/>
  <c r="T46" i="37" s="1"/>
  <c r="X46" i="37" s="1"/>
  <c r="AB46" i="37" s="1"/>
  <c r="M89" i="37"/>
  <c r="Q89" i="37" s="1"/>
  <c r="U89" i="37" s="1"/>
  <c r="Y89" i="37" s="1"/>
  <c r="AC89" i="37" s="1"/>
  <c r="M70" i="37"/>
  <c r="Q70" i="37" s="1"/>
  <c r="U70" i="37" s="1"/>
  <c r="L52" i="37"/>
  <c r="P52" i="37" s="1"/>
  <c r="T52" i="37" s="1"/>
  <c r="X52" i="37" s="1"/>
  <c r="AB52" i="37" s="1"/>
  <c r="L51" i="37"/>
  <c r="P51" i="37" s="1"/>
  <c r="T51" i="37" s="1"/>
  <c r="X51" i="37" s="1"/>
  <c r="AB51" i="37" s="1"/>
  <c r="L94" i="37"/>
  <c r="P94" i="37" s="1"/>
  <c r="T94" i="37" s="1"/>
  <c r="X94" i="37" s="1"/>
  <c r="AB94" i="37" s="1"/>
  <c r="M91" i="37"/>
  <c r="Q91" i="37" s="1"/>
  <c r="U91" i="37" s="1"/>
  <c r="Y91" i="37" s="1"/>
  <c r="AC91" i="37" s="1"/>
  <c r="L70" i="37"/>
  <c r="P70" i="37" s="1"/>
  <c r="T70" i="37" s="1"/>
  <c r="X70" i="37" s="1"/>
  <c r="AB70" i="37" s="1"/>
  <c r="L62" i="37"/>
  <c r="P62" i="37" s="1"/>
  <c r="T62" i="37" s="1"/>
  <c r="X62" i="37" s="1"/>
  <c r="AB62" i="37" s="1"/>
  <c r="L61" i="37"/>
  <c r="P61" i="37" s="1"/>
  <c r="T61" i="37" s="1"/>
  <c r="X61" i="37" s="1"/>
  <c r="AB61" i="37" s="1"/>
  <c r="L53" i="37"/>
  <c r="P53" i="37" s="1"/>
  <c r="T53" i="37" s="1"/>
  <c r="X53" i="37" s="1"/>
  <c r="AB53" i="37" s="1"/>
  <c r="L50" i="37"/>
  <c r="P50" i="37" s="1"/>
  <c r="T50" i="37" s="1"/>
  <c r="X50" i="37" s="1"/>
  <c r="AB50" i="37" s="1"/>
  <c r="L45" i="37"/>
  <c r="P45" i="37" s="1"/>
  <c r="T45" i="37" s="1"/>
  <c r="X45" i="37" s="1"/>
  <c r="AB45" i="37" s="1"/>
  <c r="L83" i="37"/>
  <c r="P83" i="37" s="1"/>
  <c r="T83" i="37" s="1"/>
  <c r="X83" i="37" s="1"/>
  <c r="AB83" i="37" s="1"/>
  <c r="L95" i="37"/>
  <c r="P95" i="37" s="1"/>
  <c r="T95" i="37" s="1"/>
  <c r="X95" i="37" s="1"/>
  <c r="AB95" i="37" s="1"/>
  <c r="M95" i="37"/>
  <c r="Q95" i="37" s="1"/>
  <c r="U95" i="37" s="1"/>
  <c r="Y95" i="37" s="1"/>
  <c r="AC95" i="37" s="1"/>
  <c r="M94" i="37"/>
  <c r="Q94" i="37" s="1"/>
  <c r="U94" i="37" s="1"/>
  <c r="Y94" i="37" s="1"/>
  <c r="AC94" i="37" s="1"/>
  <c r="L92" i="37"/>
  <c r="P92" i="37" s="1"/>
  <c r="T92" i="37" s="1"/>
  <c r="X92" i="37" s="1"/>
  <c r="AB92" i="37" s="1"/>
  <c r="M88" i="37"/>
  <c r="Q88" i="37" s="1"/>
  <c r="U88" i="37" s="1"/>
  <c r="Y88" i="37" s="1"/>
  <c r="AC88" i="37" s="1"/>
  <c r="L63" i="37"/>
  <c r="P63" i="37" s="1"/>
  <c r="T63" i="37" s="1"/>
  <c r="X63" i="37" s="1"/>
  <c r="AB63" i="37" s="1"/>
  <c r="L43" i="37"/>
  <c r="P43" i="37" s="1"/>
  <c r="T43" i="37" s="1"/>
  <c r="X43" i="37" s="1"/>
  <c r="AB43" i="37" s="1"/>
  <c r="L37" i="37"/>
  <c r="P37" i="37" s="1"/>
  <c r="T37" i="37" s="1"/>
  <c r="X37" i="37" s="1"/>
  <c r="AB37" i="37" s="1"/>
  <c r="L35" i="37"/>
  <c r="P35" i="37" s="1"/>
  <c r="T35" i="37" s="1"/>
  <c r="X35" i="37" s="1"/>
  <c r="AB35" i="37" s="1"/>
  <c r="L28" i="37"/>
  <c r="P28" i="37" s="1"/>
  <c r="T28" i="37" s="1"/>
  <c r="X28" i="37" s="1"/>
  <c r="AB28" i="37" s="1"/>
  <c r="L23" i="37"/>
  <c r="P23" i="37" s="1"/>
  <c r="T23" i="37" s="1"/>
  <c r="X23" i="37" s="1"/>
  <c r="AB23" i="37" s="1"/>
  <c r="L17" i="37"/>
  <c r="P17" i="37" s="1"/>
  <c r="T17" i="37" s="1"/>
  <c r="X17" i="37" s="1"/>
  <c r="AB17" i="37" s="1"/>
  <c r="L15" i="37"/>
  <c r="P15" i="37" s="1"/>
  <c r="T15" i="37" s="1"/>
  <c r="X15" i="37" s="1"/>
  <c r="AB15" i="37" s="1"/>
  <c r="L96" i="37"/>
  <c r="P96" i="37" s="1"/>
  <c r="T96" i="37" s="1"/>
  <c r="X96" i="37" s="1"/>
  <c r="AB96" i="37" s="1"/>
  <c r="M92" i="37"/>
  <c r="Q92" i="37" s="1"/>
  <c r="U92" i="37" s="1"/>
  <c r="Y92" i="37" s="1"/>
  <c r="AC92" i="37" s="1"/>
  <c r="L91" i="37"/>
  <c r="P91" i="37" s="1"/>
  <c r="T91" i="37" s="1"/>
  <c r="X91" i="37" s="1"/>
  <c r="AB91" i="37" s="1"/>
  <c r="M90" i="37"/>
  <c r="Q90" i="37" s="1"/>
  <c r="U90" i="37" s="1"/>
  <c r="Y90" i="37" s="1"/>
  <c r="AC90" i="37" s="1"/>
  <c r="L89" i="37"/>
  <c r="P89" i="37" s="1"/>
  <c r="T89" i="37" s="1"/>
  <c r="X89" i="37" s="1"/>
  <c r="AB89" i="37" s="1"/>
  <c r="L88" i="37"/>
  <c r="P88" i="37" s="1"/>
  <c r="T88" i="37" s="1"/>
  <c r="X88" i="37" s="1"/>
  <c r="AB88" i="37" s="1"/>
  <c r="L87" i="37"/>
  <c r="P87" i="37" s="1"/>
  <c r="T87" i="37" s="1"/>
  <c r="X87" i="37" s="1"/>
  <c r="AB87" i="37" s="1"/>
  <c r="L85" i="37"/>
  <c r="P85" i="37" s="1"/>
  <c r="T85" i="37" s="1"/>
  <c r="X85" i="37" s="1"/>
  <c r="AB85" i="37" s="1"/>
  <c r="L84" i="37"/>
  <c r="P84" i="37" s="1"/>
  <c r="T84" i="37" s="1"/>
  <c r="X84" i="37" s="1"/>
  <c r="AB84" i="37" s="1"/>
  <c r="L82" i="37"/>
  <c r="P82" i="37" s="1"/>
  <c r="T82" i="37" s="1"/>
  <c r="X82" i="37" s="1"/>
  <c r="AB82" i="37" s="1"/>
  <c r="L81" i="37"/>
  <c r="P81" i="37" s="1"/>
  <c r="T81" i="37" s="1"/>
  <c r="X81" i="37" s="1"/>
  <c r="AB81" i="37" s="1"/>
  <c r="L80" i="37"/>
  <c r="P80" i="37" s="1"/>
  <c r="T80" i="37" s="1"/>
  <c r="X80" i="37" s="1"/>
  <c r="AB80" i="37" s="1"/>
  <c r="L79" i="37"/>
  <c r="P79" i="37" s="1"/>
  <c r="T79" i="37" s="1"/>
  <c r="X79" i="37" s="1"/>
  <c r="AB79" i="37" s="1"/>
  <c r="L78" i="37"/>
  <c r="P78" i="37" s="1"/>
  <c r="T78" i="37" s="1"/>
  <c r="X78" i="37" s="1"/>
  <c r="AB78" i="37" s="1"/>
  <c r="L77" i="37"/>
  <c r="P77" i="37" s="1"/>
  <c r="T77" i="37" s="1"/>
  <c r="X77" i="37" s="1"/>
  <c r="AB77" i="37" s="1"/>
  <c r="L76" i="37"/>
  <c r="P76" i="37" s="1"/>
  <c r="T76" i="37" s="1"/>
  <c r="X76" i="37" s="1"/>
  <c r="AB76" i="37" s="1"/>
  <c r="L75" i="37"/>
  <c r="P75" i="37" s="1"/>
  <c r="T75" i="37" s="1"/>
  <c r="X75" i="37" s="1"/>
  <c r="AB75" i="37" s="1"/>
  <c r="L74" i="37"/>
  <c r="P74" i="37" s="1"/>
  <c r="T74" i="37" s="1"/>
  <c r="X74" i="37" s="1"/>
  <c r="AB74" i="37" s="1"/>
  <c r="L73" i="37"/>
  <c r="P73" i="37" s="1"/>
  <c r="T73" i="37" s="1"/>
  <c r="X73" i="37" s="1"/>
  <c r="AB73" i="37" s="1"/>
  <c r="L72" i="37"/>
  <c r="P72" i="37" s="1"/>
  <c r="T72" i="37" s="1"/>
  <c r="X72" i="37" s="1"/>
  <c r="AB72" i="37" s="1"/>
  <c r="L71" i="37"/>
  <c r="P71" i="37" s="1"/>
  <c r="T71" i="37" s="1"/>
  <c r="X71" i="37" s="1"/>
  <c r="AB71" i="37" s="1"/>
  <c r="M69" i="37"/>
  <c r="Q69" i="37" s="1"/>
  <c r="U69" i="37" s="1"/>
  <c r="Y69" i="37" s="1"/>
  <c r="AC69" i="37" s="1"/>
  <c r="L68" i="37"/>
  <c r="P68" i="37" s="1"/>
  <c r="T68" i="37" s="1"/>
  <c r="X68" i="37" s="1"/>
  <c r="AB68" i="37" s="1"/>
  <c r="L67" i="37"/>
  <c r="P67" i="37" s="1"/>
  <c r="T67" i="37" s="1"/>
  <c r="X67" i="37" s="1"/>
  <c r="AB67" i="37" s="1"/>
  <c r="L66" i="37"/>
  <c r="P66" i="37" s="1"/>
  <c r="T66" i="37" s="1"/>
  <c r="X66" i="37" s="1"/>
  <c r="AB66" i="37" s="1"/>
  <c r="L65" i="37"/>
  <c r="P65" i="37" s="1"/>
  <c r="T65" i="37" s="1"/>
  <c r="X65" i="37" s="1"/>
  <c r="AB65" i="37" s="1"/>
  <c r="L64" i="37"/>
  <c r="P64" i="37" s="1"/>
  <c r="T64" i="37" s="1"/>
  <c r="X64" i="37" s="1"/>
  <c r="AB64" i="37" s="1"/>
  <c r="M63" i="37"/>
  <c r="Q63" i="37" s="1"/>
  <c r="U63" i="37" s="1"/>
  <c r="Y63" i="37" s="1"/>
  <c r="AC63" i="37" s="1"/>
  <c r="M62" i="37"/>
  <c r="Q62" i="37" s="1"/>
  <c r="U62" i="37" s="1"/>
  <c r="Y62" i="37" s="1"/>
  <c r="AC62" i="37" s="1"/>
  <c r="M61" i="37"/>
  <c r="Q61" i="37" s="1"/>
  <c r="U61" i="37" s="1"/>
  <c r="Y61" i="37" s="1"/>
  <c r="AC61" i="37" s="1"/>
  <c r="M60" i="37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M59" i="37"/>
  <c r="Q59" i="37" s="1"/>
  <c r="U59" i="37" s="1"/>
  <c r="Y59" i="37" s="1"/>
  <c r="AC59" i="37" s="1"/>
  <c r="L59" i="37"/>
  <c r="P59" i="37" s="1"/>
  <c r="T59" i="37" s="1"/>
  <c r="X59" i="37" s="1"/>
  <c r="AB59" i="37" s="1"/>
  <c r="M58" i="37"/>
  <c r="Q58" i="37" s="1"/>
  <c r="U58" i="37" s="1"/>
  <c r="Y58" i="37" s="1"/>
  <c r="AC58" i="37" s="1"/>
  <c r="AG58" i="37" s="1"/>
  <c r="BA58" i="37" s="1"/>
  <c r="L58" i="37"/>
  <c r="P58" i="37" s="1"/>
  <c r="T58" i="37" s="1"/>
  <c r="X58" i="37" s="1"/>
  <c r="AB58" i="37" s="1"/>
  <c r="M56" i="37"/>
  <c r="Q56" i="37" s="1"/>
  <c r="U56" i="37" s="1"/>
  <c r="Y56" i="37" s="1"/>
  <c r="AC56" i="37" s="1"/>
  <c r="L56" i="37"/>
  <c r="P56" i="37" s="1"/>
  <c r="T56" i="37" s="1"/>
  <c r="X56" i="37" s="1"/>
  <c r="AB56" i="37" s="1"/>
  <c r="M53" i="37"/>
  <c r="Q53" i="37" s="1"/>
  <c r="U53" i="37" s="1"/>
  <c r="Y53" i="37" s="1"/>
  <c r="AC53" i="37" s="1"/>
  <c r="M52" i="37"/>
  <c r="Q52" i="37" s="1"/>
  <c r="U52" i="37" s="1"/>
  <c r="Y52" i="37" s="1"/>
  <c r="AC52" i="37" s="1"/>
  <c r="M51" i="37"/>
  <c r="Q51" i="37" s="1"/>
  <c r="U51" i="37" s="1"/>
  <c r="Y51" i="37" s="1"/>
  <c r="AC51" i="37" s="1"/>
  <c r="M50" i="37"/>
  <c r="Q50" i="37" s="1"/>
  <c r="U50" i="37" s="1"/>
  <c r="Y50" i="37" s="1"/>
  <c r="AC50" i="37" s="1"/>
  <c r="L48" i="37"/>
  <c r="P48" i="37" s="1"/>
  <c r="T48" i="37" s="1"/>
  <c r="X48" i="37" s="1"/>
  <c r="AB48" i="37" s="1"/>
  <c r="M47" i="37"/>
  <c r="Q47" i="37" s="1"/>
  <c r="U47" i="37" s="1"/>
  <c r="Y47" i="37" s="1"/>
  <c r="AC47" i="37" s="1"/>
  <c r="L47" i="37"/>
  <c r="P47" i="37" s="1"/>
  <c r="T47" i="37" s="1"/>
  <c r="X47" i="37" s="1"/>
  <c r="AB47" i="37" s="1"/>
  <c r="M46" i="37"/>
  <c r="Q46" i="37" s="1"/>
  <c r="U46" i="37" s="1"/>
  <c r="Y46" i="37" s="1"/>
  <c r="AC46" i="37" s="1"/>
  <c r="M45" i="37"/>
  <c r="Q45" i="37" s="1"/>
  <c r="U45" i="37" s="1"/>
  <c r="Y45" i="37" s="1"/>
  <c r="AC45" i="37" s="1"/>
  <c r="M44" i="37"/>
  <c r="Q44" i="37" s="1"/>
  <c r="U44" i="37" s="1"/>
  <c r="Y44" i="37" s="1"/>
  <c r="AC44" i="37" s="1"/>
  <c r="M43" i="37"/>
  <c r="Q43" i="37" s="1"/>
  <c r="U43" i="37" s="1"/>
  <c r="Y43" i="37" s="1"/>
  <c r="AC43" i="37" s="1"/>
  <c r="M42" i="37"/>
  <c r="Q42" i="37" s="1"/>
  <c r="U42" i="37" s="1"/>
  <c r="Y42" i="37" s="1"/>
  <c r="AC42" i="37" s="1"/>
  <c r="L42" i="37"/>
  <c r="P42" i="37" s="1"/>
  <c r="T42" i="37" s="1"/>
  <c r="X42" i="37" s="1"/>
  <c r="AB42" i="37" s="1"/>
  <c r="M41" i="37"/>
  <c r="Q41" i="37" s="1"/>
  <c r="U41" i="37" s="1"/>
  <c r="Y41" i="37" s="1"/>
  <c r="AC41" i="37" s="1"/>
  <c r="L41" i="37"/>
  <c r="P41" i="37" s="1"/>
  <c r="T41" i="37" s="1"/>
  <c r="X41" i="37" s="1"/>
  <c r="AB41" i="37" s="1"/>
  <c r="M40" i="37"/>
  <c r="Q40" i="37" s="1"/>
  <c r="U40" i="37" s="1"/>
  <c r="Y40" i="37" s="1"/>
  <c r="AC40" i="37" s="1"/>
  <c r="L40" i="37"/>
  <c r="P40" i="37" s="1"/>
  <c r="T40" i="37" s="1"/>
  <c r="X40" i="37" s="1"/>
  <c r="AB40" i="37" s="1"/>
  <c r="M39" i="37"/>
  <c r="Q39" i="37" s="1"/>
  <c r="U39" i="37" s="1"/>
  <c r="Y39" i="37" s="1"/>
  <c r="AC39" i="37" s="1"/>
  <c r="L39" i="37"/>
  <c r="P39" i="37" s="1"/>
  <c r="T39" i="37" s="1"/>
  <c r="X39" i="37" s="1"/>
  <c r="AB39" i="37" s="1"/>
  <c r="M38" i="37"/>
  <c r="Q38" i="37" s="1"/>
  <c r="U38" i="37" s="1"/>
  <c r="Y38" i="37" s="1"/>
  <c r="AC38" i="37" s="1"/>
  <c r="L38" i="37"/>
  <c r="P38" i="37" s="1"/>
  <c r="T38" i="37" s="1"/>
  <c r="X38" i="37" s="1"/>
  <c r="AB38" i="37" s="1"/>
  <c r="M37" i="37"/>
  <c r="Q37" i="37" s="1"/>
  <c r="U37" i="37" s="1"/>
  <c r="Y37" i="37" s="1"/>
  <c r="AC37" i="37" s="1"/>
  <c r="M36" i="37"/>
  <c r="M35" i="37"/>
  <c r="Q35" i="37" s="1"/>
  <c r="U35" i="37" s="1"/>
  <c r="Y35" i="37" s="1"/>
  <c r="AC35" i="37" s="1"/>
  <c r="M34" i="37"/>
  <c r="Q34" i="37" s="1"/>
  <c r="U34" i="37" s="1"/>
  <c r="Y34" i="37" s="1"/>
  <c r="AC34" i="37" s="1"/>
  <c r="L34" i="37"/>
  <c r="P34" i="37" s="1"/>
  <c r="T34" i="37" s="1"/>
  <c r="X34" i="37" s="1"/>
  <c r="AB34" i="37" s="1"/>
  <c r="L33" i="37"/>
  <c r="P33" i="37" s="1"/>
  <c r="T33" i="37" s="1"/>
  <c r="X33" i="37" s="1"/>
  <c r="AB33" i="37" s="1"/>
  <c r="M32" i="37"/>
  <c r="Q32" i="37" s="1"/>
  <c r="U32" i="37" s="1"/>
  <c r="Y32" i="37" s="1"/>
  <c r="AC32" i="37" s="1"/>
  <c r="L32" i="37"/>
  <c r="P32" i="37" s="1"/>
  <c r="T32" i="37" s="1"/>
  <c r="X32" i="37" s="1"/>
  <c r="AB32" i="37" s="1"/>
  <c r="M30" i="37"/>
  <c r="Q30" i="37" s="1"/>
  <c r="U30" i="37" s="1"/>
  <c r="Y30" i="37" s="1"/>
  <c r="AC30" i="37" s="1"/>
  <c r="L30" i="37"/>
  <c r="P30" i="37" s="1"/>
  <c r="T30" i="37" s="1"/>
  <c r="X30" i="37" s="1"/>
  <c r="AB30" i="37" s="1"/>
  <c r="M28" i="37"/>
  <c r="Q28" i="37" s="1"/>
  <c r="U28" i="37" s="1"/>
  <c r="Y28" i="37" s="1"/>
  <c r="AC28" i="37" s="1"/>
  <c r="L27" i="37"/>
  <c r="P27" i="37" s="1"/>
  <c r="T27" i="37" s="1"/>
  <c r="X27" i="37" s="1"/>
  <c r="AB27" i="37" s="1"/>
  <c r="M26" i="37"/>
  <c r="Q26" i="37" s="1"/>
  <c r="U26" i="37" s="1"/>
  <c r="Y26" i="37" s="1"/>
  <c r="AC26" i="37" s="1"/>
  <c r="L26" i="37"/>
  <c r="P26" i="37" s="1"/>
  <c r="T26" i="37" s="1"/>
  <c r="X26" i="37" s="1"/>
  <c r="AB26" i="37" s="1"/>
  <c r="M25" i="37"/>
  <c r="Q25" i="37" s="1"/>
  <c r="U25" i="37" s="1"/>
  <c r="Y25" i="37" s="1"/>
  <c r="AC25" i="37" s="1"/>
  <c r="L25" i="37"/>
  <c r="P25" i="37" s="1"/>
  <c r="T25" i="37" s="1"/>
  <c r="X25" i="37" s="1"/>
  <c r="AB25" i="37" s="1"/>
  <c r="M23" i="37"/>
  <c r="Q23" i="37" s="1"/>
  <c r="U23" i="37" s="1"/>
  <c r="Y23" i="37" s="1"/>
  <c r="AC23" i="37" s="1"/>
  <c r="M22" i="37"/>
  <c r="Q22" i="37" s="1"/>
  <c r="U22" i="37" s="1"/>
  <c r="Y22" i="37" s="1"/>
  <c r="AC22" i="37" s="1"/>
  <c r="L22" i="37"/>
  <c r="P22" i="37" s="1"/>
  <c r="T22" i="37" s="1"/>
  <c r="X22" i="37" s="1"/>
  <c r="AB22" i="37" s="1"/>
  <c r="M21" i="37"/>
  <c r="Q21" i="37" s="1"/>
  <c r="U21" i="37" s="1"/>
  <c r="Y21" i="37" s="1"/>
  <c r="AC21" i="37" s="1"/>
  <c r="L21" i="37"/>
  <c r="P21" i="37" s="1"/>
  <c r="T21" i="37" s="1"/>
  <c r="X21" i="37" s="1"/>
  <c r="AB21" i="37" s="1"/>
  <c r="M20" i="37"/>
  <c r="Q20" i="37" s="1"/>
  <c r="U20" i="37" s="1"/>
  <c r="Y20" i="37" s="1"/>
  <c r="AC20" i="37" s="1"/>
  <c r="L20" i="37"/>
  <c r="P20" i="37" s="1"/>
  <c r="T20" i="37" s="1"/>
  <c r="X20" i="37" s="1"/>
  <c r="AB20" i="37" s="1"/>
  <c r="L18" i="37"/>
  <c r="P18" i="37" s="1"/>
  <c r="T18" i="37" s="1"/>
  <c r="X18" i="37" s="1"/>
  <c r="AB18" i="37" s="1"/>
  <c r="M17" i="37"/>
  <c r="Q17" i="37" s="1"/>
  <c r="U17" i="37" s="1"/>
  <c r="Y17" i="37" s="1"/>
  <c r="AC17" i="37" s="1"/>
  <c r="M15" i="37"/>
  <c r="Q15" i="37" s="1"/>
  <c r="L14" i="37"/>
  <c r="P14" i="37" s="1"/>
  <c r="T14" i="37" s="1"/>
  <c r="X14" i="37" s="1"/>
  <c r="AB14" i="37" s="1"/>
  <c r="L13" i="37"/>
  <c r="P13" i="37" s="1"/>
  <c r="T13" i="37" s="1"/>
  <c r="X13" i="37" s="1"/>
  <c r="AB13" i="37" s="1"/>
  <c r="L12" i="37"/>
  <c r="P12" i="37" s="1"/>
  <c r="T12" i="37" s="1"/>
  <c r="X12" i="37" s="1"/>
  <c r="AB12" i="37" s="1"/>
  <c r="L11" i="37"/>
  <c r="P11" i="37" s="1"/>
  <c r="T11" i="37" s="1"/>
  <c r="X11" i="37" s="1"/>
  <c r="AB11" i="37" s="1"/>
  <c r="L10" i="37"/>
  <c r="P10" i="37" s="1"/>
  <c r="T10" i="37" s="1"/>
  <c r="X10" i="37" s="1"/>
  <c r="AB10" i="37" s="1"/>
  <c r="L8" i="37"/>
  <c r="P8" i="37" s="1"/>
  <c r="AF42" i="37" l="1"/>
  <c r="AJ42" i="37" s="1"/>
  <c r="AN42" i="37" s="1"/>
  <c r="AR42" i="37" s="1"/>
  <c r="AV42" i="37" s="1"/>
  <c r="AZ42" i="37" s="1"/>
  <c r="AF11" i="37"/>
  <c r="AJ11" i="37" s="1"/>
  <c r="AN11" i="37" s="1"/>
  <c r="AR11" i="37" s="1"/>
  <c r="AV11" i="37" s="1"/>
  <c r="AZ11" i="37" s="1"/>
  <c r="AF13" i="37"/>
  <c r="AJ13" i="37" s="1"/>
  <c r="AF18" i="37"/>
  <c r="AJ18" i="37" s="1"/>
  <c r="AN18" i="37" s="1"/>
  <c r="AR18" i="37" s="1"/>
  <c r="AV18" i="37" s="1"/>
  <c r="AZ18" i="37" s="1"/>
  <c r="AG20" i="37"/>
  <c r="AK20" i="37" s="1"/>
  <c r="AO20" i="37" s="1"/>
  <c r="AS20" i="37" s="1"/>
  <c r="AW20" i="37" s="1"/>
  <c r="BA20" i="37" s="1"/>
  <c r="AG21" i="37"/>
  <c r="AK21" i="37" s="1"/>
  <c r="AO21" i="37" s="1"/>
  <c r="AS21" i="37" s="1"/>
  <c r="AW21" i="37" s="1"/>
  <c r="BA21" i="37" s="1"/>
  <c r="AG22" i="37"/>
  <c r="AK22" i="37" s="1"/>
  <c r="AO22" i="37" s="1"/>
  <c r="AS22" i="37" s="1"/>
  <c r="AW22" i="37" s="1"/>
  <c r="BA22" i="37" s="1"/>
  <c r="AF25" i="37"/>
  <c r="AJ25" i="37" s="1"/>
  <c r="AN25" i="37" s="1"/>
  <c r="AR25" i="37" s="1"/>
  <c r="AV25" i="37" s="1"/>
  <c r="AZ25" i="37" s="1"/>
  <c r="AF26" i="37"/>
  <c r="AJ26" i="37" s="1"/>
  <c r="AN26" i="37" s="1"/>
  <c r="AR26" i="37" s="1"/>
  <c r="AV26" i="37" s="1"/>
  <c r="AZ26" i="37" s="1"/>
  <c r="AF27" i="37"/>
  <c r="AJ27" i="37" s="1"/>
  <c r="AN27" i="37" s="1"/>
  <c r="AR27" i="37" s="1"/>
  <c r="AV27" i="37" s="1"/>
  <c r="AZ27" i="37" s="1"/>
  <c r="AF30" i="37"/>
  <c r="AJ30" i="37" s="1"/>
  <c r="AN30" i="37" s="1"/>
  <c r="AR30" i="37" s="1"/>
  <c r="AV30" i="37" s="1"/>
  <c r="AZ30" i="37" s="1"/>
  <c r="AF32" i="37"/>
  <c r="AJ32" i="37" s="1"/>
  <c r="AN32" i="37" s="1"/>
  <c r="AR32" i="37" s="1"/>
  <c r="AV32" i="37" s="1"/>
  <c r="AZ32" i="37" s="1"/>
  <c r="AF33" i="37"/>
  <c r="AJ33" i="37" s="1"/>
  <c r="AN33" i="37" s="1"/>
  <c r="AR33" i="37" s="1"/>
  <c r="AV33" i="37" s="1"/>
  <c r="AZ33" i="37" s="1"/>
  <c r="AG34" i="37"/>
  <c r="AK34" i="37" s="1"/>
  <c r="AO34" i="37" s="1"/>
  <c r="AS34" i="37" s="1"/>
  <c r="AW34" i="37" s="1"/>
  <c r="BA34" i="37" s="1"/>
  <c r="AF38" i="37"/>
  <c r="AJ38" i="37" s="1"/>
  <c r="AN38" i="37" s="1"/>
  <c r="AR38" i="37" s="1"/>
  <c r="AV38" i="37" s="1"/>
  <c r="AZ38" i="37" s="1"/>
  <c r="AF39" i="37"/>
  <c r="AJ39" i="37" s="1"/>
  <c r="AN39" i="37" s="1"/>
  <c r="AR39" i="37" s="1"/>
  <c r="AV39" i="37" s="1"/>
  <c r="AZ39" i="37" s="1"/>
  <c r="AF40" i="37"/>
  <c r="AJ40" i="37" s="1"/>
  <c r="AN40" i="37" s="1"/>
  <c r="AR40" i="37" s="1"/>
  <c r="AV40" i="37" s="1"/>
  <c r="AZ40" i="37" s="1"/>
  <c r="AF41" i="37"/>
  <c r="AJ41" i="37" s="1"/>
  <c r="AN41" i="37" s="1"/>
  <c r="AR41" i="37" s="1"/>
  <c r="AV41" i="37" s="1"/>
  <c r="AZ41" i="37" s="1"/>
  <c r="AG43" i="37"/>
  <c r="AK43" i="37" s="1"/>
  <c r="AO43" i="37" s="1"/>
  <c r="AS43" i="37" s="1"/>
  <c r="AW43" i="37" s="1"/>
  <c r="BA43" i="37" s="1"/>
  <c r="AG45" i="37"/>
  <c r="AK45" i="37" s="1"/>
  <c r="AO45" i="37" s="1"/>
  <c r="AS45" i="37" s="1"/>
  <c r="AW45" i="37" s="1"/>
  <c r="BA45" i="37" s="1"/>
  <c r="AF47" i="37"/>
  <c r="AJ47" i="37" s="1"/>
  <c r="AN47" i="37" s="1"/>
  <c r="AR47" i="37" s="1"/>
  <c r="AV47" i="37" s="1"/>
  <c r="AZ47" i="37" s="1"/>
  <c r="AF48" i="37"/>
  <c r="AJ48" i="37" s="1"/>
  <c r="AN48" i="37" s="1"/>
  <c r="AR48" i="37" s="1"/>
  <c r="AV48" i="37" s="1"/>
  <c r="AZ48" i="37" s="1"/>
  <c r="AG51" i="37"/>
  <c r="AK51" i="37" s="1"/>
  <c r="AO51" i="37" s="1"/>
  <c r="AS51" i="37" s="1"/>
  <c r="AW51" i="37" s="1"/>
  <c r="BA51" i="37" s="1"/>
  <c r="AG53" i="37"/>
  <c r="AK53" i="37" s="1"/>
  <c r="AO53" i="37" s="1"/>
  <c r="AS53" i="37" s="1"/>
  <c r="AW53" i="37" s="1"/>
  <c r="BA53" i="37" s="1"/>
  <c r="AG56" i="37"/>
  <c r="AK56" i="37" s="1"/>
  <c r="AO56" i="37" s="1"/>
  <c r="AS56" i="37" s="1"/>
  <c r="AW56" i="37" s="1"/>
  <c r="BA56" i="37" s="1"/>
  <c r="AG59" i="37"/>
  <c r="AK59" i="37" s="1"/>
  <c r="AO59" i="37" s="1"/>
  <c r="AS59" i="37" s="1"/>
  <c r="AW59" i="37" s="1"/>
  <c r="BA59" i="37" s="1"/>
  <c r="AG61" i="37"/>
  <c r="AK61" i="37" s="1"/>
  <c r="AO61" i="37" s="1"/>
  <c r="AS61" i="37" s="1"/>
  <c r="AW61" i="37" s="1"/>
  <c r="BA61" i="37" s="1"/>
  <c r="AG63" i="37"/>
  <c r="AK63" i="37" s="1"/>
  <c r="AO63" i="37" s="1"/>
  <c r="AS63" i="37" s="1"/>
  <c r="AW63" i="37" s="1"/>
  <c r="BA63" i="37" s="1"/>
  <c r="AF65" i="37"/>
  <c r="AJ65" i="37" s="1"/>
  <c r="AN65" i="37" s="1"/>
  <c r="AR65" i="37" s="1"/>
  <c r="AV65" i="37" s="1"/>
  <c r="AZ65" i="37" s="1"/>
  <c r="AF67" i="37"/>
  <c r="AJ67" i="37" s="1"/>
  <c r="AN67" i="37" s="1"/>
  <c r="AR67" i="37" s="1"/>
  <c r="AV67" i="37" s="1"/>
  <c r="AZ67" i="37" s="1"/>
  <c r="AG69" i="37"/>
  <c r="AK69" i="37" s="1"/>
  <c r="AO69" i="37" s="1"/>
  <c r="AS69" i="37" s="1"/>
  <c r="AW69" i="37" s="1"/>
  <c r="BA69" i="37" s="1"/>
  <c r="AF72" i="37"/>
  <c r="AJ72" i="37" s="1"/>
  <c r="AN72" i="37" s="1"/>
  <c r="AR72" i="37" s="1"/>
  <c r="AV72" i="37" s="1"/>
  <c r="AZ72" i="37" s="1"/>
  <c r="AF74" i="37"/>
  <c r="AJ74" i="37" s="1"/>
  <c r="AN74" i="37" s="1"/>
  <c r="AR74" i="37" s="1"/>
  <c r="AV74" i="37" s="1"/>
  <c r="AZ74" i="37" s="1"/>
  <c r="AF76" i="37"/>
  <c r="AJ76" i="37" s="1"/>
  <c r="AN76" i="37" s="1"/>
  <c r="AR76" i="37" s="1"/>
  <c r="AV76" i="37" s="1"/>
  <c r="AZ76" i="37" s="1"/>
  <c r="AF78" i="37"/>
  <c r="AJ78" i="37" s="1"/>
  <c r="AN78" i="37" s="1"/>
  <c r="AR78" i="37" s="1"/>
  <c r="AV78" i="37" s="1"/>
  <c r="AZ78" i="37" s="1"/>
  <c r="AF80" i="37"/>
  <c r="AJ80" i="37" s="1"/>
  <c r="AN80" i="37" s="1"/>
  <c r="AR80" i="37" s="1"/>
  <c r="AV80" i="37" s="1"/>
  <c r="AZ80" i="37" s="1"/>
  <c r="AF82" i="37"/>
  <c r="AJ82" i="37" s="1"/>
  <c r="AN82" i="37" s="1"/>
  <c r="AR82" i="37" s="1"/>
  <c r="AV82" i="37" s="1"/>
  <c r="AZ82" i="37" s="1"/>
  <c r="AF85" i="37"/>
  <c r="AJ85" i="37" s="1"/>
  <c r="AN85" i="37" s="1"/>
  <c r="AR85" i="37" s="1"/>
  <c r="AV85" i="37" s="1"/>
  <c r="AZ85" i="37" s="1"/>
  <c r="AF88" i="37"/>
  <c r="AJ88" i="37" s="1"/>
  <c r="AN88" i="37" s="1"/>
  <c r="AR88" i="37" s="1"/>
  <c r="AV88" i="37" s="1"/>
  <c r="AZ88" i="37" s="1"/>
  <c r="AG90" i="37"/>
  <c r="AK90" i="37" s="1"/>
  <c r="AO90" i="37" s="1"/>
  <c r="AS90" i="37" s="1"/>
  <c r="AW90" i="37" s="1"/>
  <c r="BA90" i="37" s="1"/>
  <c r="AG92" i="37"/>
  <c r="AK92" i="37" s="1"/>
  <c r="AO92" i="37" s="1"/>
  <c r="AS92" i="37" s="1"/>
  <c r="AW92" i="37" s="1"/>
  <c r="BA92" i="37" s="1"/>
  <c r="AF15" i="37"/>
  <c r="AJ15" i="37" s="1"/>
  <c r="AN15" i="37" s="1"/>
  <c r="AR15" i="37" s="1"/>
  <c r="AV15" i="37" s="1"/>
  <c r="AZ15" i="37" s="1"/>
  <c r="AF23" i="37"/>
  <c r="AJ23" i="37" s="1"/>
  <c r="AN23" i="37" s="1"/>
  <c r="AR23" i="37" s="1"/>
  <c r="AV23" i="37" s="1"/>
  <c r="AZ23" i="37" s="1"/>
  <c r="AF35" i="37"/>
  <c r="AJ35" i="37" s="1"/>
  <c r="AN35" i="37" s="1"/>
  <c r="AR35" i="37" s="1"/>
  <c r="AV35" i="37" s="1"/>
  <c r="AZ35" i="37" s="1"/>
  <c r="AF43" i="37"/>
  <c r="AJ43" i="37" s="1"/>
  <c r="AN43" i="37" s="1"/>
  <c r="AR43" i="37" s="1"/>
  <c r="AV43" i="37" s="1"/>
  <c r="AZ43" i="37" s="1"/>
  <c r="AG88" i="37"/>
  <c r="AK88" i="37" s="1"/>
  <c r="AO88" i="37" s="1"/>
  <c r="AS88" i="37" s="1"/>
  <c r="AW88" i="37" s="1"/>
  <c r="BA88" i="37" s="1"/>
  <c r="AG94" i="37"/>
  <c r="AK94" i="37" s="1"/>
  <c r="AO94" i="37" s="1"/>
  <c r="AS94" i="37" s="1"/>
  <c r="AW94" i="37" s="1"/>
  <c r="BA94" i="37" s="1"/>
  <c r="AF95" i="37"/>
  <c r="AJ95" i="37" s="1"/>
  <c r="AN95" i="37" s="1"/>
  <c r="AR95" i="37" s="1"/>
  <c r="AV95" i="37" s="1"/>
  <c r="AZ95" i="37" s="1"/>
  <c r="AF45" i="37"/>
  <c r="AJ45" i="37" s="1"/>
  <c r="AN45" i="37" s="1"/>
  <c r="AR45" i="37" s="1"/>
  <c r="AV45" i="37" s="1"/>
  <c r="AZ45" i="37" s="1"/>
  <c r="AF53" i="37"/>
  <c r="AJ53" i="37" s="1"/>
  <c r="AN53" i="37" s="1"/>
  <c r="AR53" i="37" s="1"/>
  <c r="AV53" i="37" s="1"/>
  <c r="AZ53" i="37" s="1"/>
  <c r="AF62" i="37"/>
  <c r="AJ62" i="37" s="1"/>
  <c r="AN62" i="37" s="1"/>
  <c r="AR62" i="37" s="1"/>
  <c r="AV62" i="37" s="1"/>
  <c r="AZ62" i="37" s="1"/>
  <c r="AG91" i="37"/>
  <c r="AK91" i="37" s="1"/>
  <c r="AO91" i="37" s="1"/>
  <c r="AS91" i="37" s="1"/>
  <c r="AW91" i="37" s="1"/>
  <c r="BA91" i="37" s="1"/>
  <c r="AF51" i="37"/>
  <c r="AJ51" i="37" s="1"/>
  <c r="AN51" i="37" s="1"/>
  <c r="AR51" i="37" s="1"/>
  <c r="AV51" i="37" s="1"/>
  <c r="AZ51" i="37" s="1"/>
  <c r="AF46" i="37"/>
  <c r="AJ46" i="37" s="1"/>
  <c r="AN46" i="37" s="1"/>
  <c r="AR46" i="37" s="1"/>
  <c r="AV46" i="37" s="1"/>
  <c r="AZ46" i="37" s="1"/>
  <c r="AG67" i="37"/>
  <c r="AK67" i="37" s="1"/>
  <c r="AO67" i="37" s="1"/>
  <c r="AS67" i="37" s="1"/>
  <c r="AW67" i="37" s="1"/>
  <c r="BA67" i="37" s="1"/>
  <c r="AG71" i="37"/>
  <c r="AK71" i="37" s="1"/>
  <c r="AO71" i="37" s="1"/>
  <c r="AS71" i="37" s="1"/>
  <c r="AW71" i="37" s="1"/>
  <c r="BA71" i="37" s="1"/>
  <c r="AG81" i="37"/>
  <c r="AK81" i="37" s="1"/>
  <c r="AO81" i="37" s="1"/>
  <c r="AS81" i="37" s="1"/>
  <c r="AW81" i="37" s="1"/>
  <c r="BA81" i="37" s="1"/>
  <c r="AF10" i="37"/>
  <c r="AJ10" i="37" s="1"/>
  <c r="AN10" i="37" s="1"/>
  <c r="AR10" i="37" s="1"/>
  <c r="AV10" i="37" s="1"/>
  <c r="AZ10" i="37" s="1"/>
  <c r="AF12" i="37"/>
  <c r="AJ12" i="37" s="1"/>
  <c r="AN12" i="37" s="1"/>
  <c r="AR12" i="37" s="1"/>
  <c r="AV12" i="37" s="1"/>
  <c r="AZ12" i="37" s="1"/>
  <c r="AF14" i="37"/>
  <c r="AJ14" i="37" s="1"/>
  <c r="AN14" i="37" s="1"/>
  <c r="AR14" i="37" s="1"/>
  <c r="AV14" i="37" s="1"/>
  <c r="AZ14" i="37" s="1"/>
  <c r="AG17" i="37"/>
  <c r="AK17" i="37" s="1"/>
  <c r="AO17" i="37" s="1"/>
  <c r="AS17" i="37" s="1"/>
  <c r="AW17" i="37" s="1"/>
  <c r="BA17" i="37" s="1"/>
  <c r="AF20" i="37"/>
  <c r="AJ20" i="37" s="1"/>
  <c r="AN20" i="37" s="1"/>
  <c r="AR20" i="37" s="1"/>
  <c r="AV20" i="37" s="1"/>
  <c r="AZ20" i="37" s="1"/>
  <c r="AF21" i="37"/>
  <c r="AJ21" i="37" s="1"/>
  <c r="AN21" i="37" s="1"/>
  <c r="AR21" i="37" s="1"/>
  <c r="AV21" i="37" s="1"/>
  <c r="AZ21" i="37" s="1"/>
  <c r="AF22" i="37"/>
  <c r="AJ22" i="37" s="1"/>
  <c r="AN22" i="37" s="1"/>
  <c r="AR22" i="37" s="1"/>
  <c r="AV22" i="37" s="1"/>
  <c r="AZ22" i="37" s="1"/>
  <c r="AG23" i="37"/>
  <c r="AK23" i="37" s="1"/>
  <c r="AO23" i="37" s="1"/>
  <c r="AS23" i="37" s="1"/>
  <c r="AW23" i="37" s="1"/>
  <c r="BA23" i="37" s="1"/>
  <c r="AG25" i="37"/>
  <c r="AK25" i="37" s="1"/>
  <c r="AO25" i="37" s="1"/>
  <c r="AS25" i="37" s="1"/>
  <c r="AG26" i="37"/>
  <c r="AK26" i="37" s="1"/>
  <c r="AO26" i="37" s="1"/>
  <c r="AS26" i="37" s="1"/>
  <c r="AW26" i="37" s="1"/>
  <c r="BA26" i="37" s="1"/>
  <c r="AG28" i="37"/>
  <c r="AK28" i="37" s="1"/>
  <c r="AO28" i="37" s="1"/>
  <c r="AS28" i="37" s="1"/>
  <c r="AW28" i="37" s="1"/>
  <c r="BA28" i="37" s="1"/>
  <c r="AG30" i="37"/>
  <c r="AK30" i="37" s="1"/>
  <c r="AO30" i="37" s="1"/>
  <c r="AS30" i="37" s="1"/>
  <c r="AW30" i="37" s="1"/>
  <c r="BA30" i="37" s="1"/>
  <c r="AG32" i="37"/>
  <c r="AK32" i="37" s="1"/>
  <c r="AO32" i="37" s="1"/>
  <c r="AS32" i="37" s="1"/>
  <c r="AW32" i="37" s="1"/>
  <c r="BA32" i="37" s="1"/>
  <c r="AF34" i="37"/>
  <c r="AJ34" i="37" s="1"/>
  <c r="AN34" i="37" s="1"/>
  <c r="AR34" i="37" s="1"/>
  <c r="AV34" i="37" s="1"/>
  <c r="AZ34" i="37" s="1"/>
  <c r="AG35" i="37"/>
  <c r="AK35" i="37" s="1"/>
  <c r="AO35" i="37" s="1"/>
  <c r="AS35" i="37" s="1"/>
  <c r="AW35" i="37" s="1"/>
  <c r="BA35" i="37" s="1"/>
  <c r="AG37" i="37"/>
  <c r="AK37" i="37" s="1"/>
  <c r="AO37" i="37" s="1"/>
  <c r="AS37" i="37" s="1"/>
  <c r="AW37" i="37" s="1"/>
  <c r="BA37" i="37" s="1"/>
  <c r="AG38" i="37"/>
  <c r="AK38" i="37" s="1"/>
  <c r="AO38" i="37" s="1"/>
  <c r="AS38" i="37" s="1"/>
  <c r="AW38" i="37" s="1"/>
  <c r="BA38" i="37" s="1"/>
  <c r="AG39" i="37"/>
  <c r="AK39" i="37" s="1"/>
  <c r="AO39" i="37" s="1"/>
  <c r="AS39" i="37" s="1"/>
  <c r="AW39" i="37" s="1"/>
  <c r="BA39" i="37" s="1"/>
  <c r="AG40" i="37"/>
  <c r="AK40" i="37" s="1"/>
  <c r="AO40" i="37" s="1"/>
  <c r="AS40" i="37" s="1"/>
  <c r="AW40" i="37" s="1"/>
  <c r="BA40" i="37" s="1"/>
  <c r="AG41" i="37"/>
  <c r="AK41" i="37" s="1"/>
  <c r="AO41" i="37" s="1"/>
  <c r="AS41" i="37" s="1"/>
  <c r="AW41" i="37" s="1"/>
  <c r="BA41" i="37" s="1"/>
  <c r="AG42" i="37"/>
  <c r="AK42" i="37" s="1"/>
  <c r="AO42" i="37" s="1"/>
  <c r="AS42" i="37" s="1"/>
  <c r="AW42" i="37" s="1"/>
  <c r="BA42" i="37" s="1"/>
  <c r="AG44" i="37"/>
  <c r="AK44" i="37" s="1"/>
  <c r="AO44" i="37" s="1"/>
  <c r="AS44" i="37" s="1"/>
  <c r="AW44" i="37" s="1"/>
  <c r="BA44" i="37" s="1"/>
  <c r="AG46" i="37"/>
  <c r="AK46" i="37" s="1"/>
  <c r="AO46" i="37" s="1"/>
  <c r="AS46" i="37" s="1"/>
  <c r="AW46" i="37" s="1"/>
  <c r="BA46" i="37" s="1"/>
  <c r="AG47" i="37"/>
  <c r="AK47" i="37" s="1"/>
  <c r="AO47" i="37" s="1"/>
  <c r="AS47" i="37" s="1"/>
  <c r="AW47" i="37" s="1"/>
  <c r="BA47" i="37" s="1"/>
  <c r="AG50" i="37"/>
  <c r="AK50" i="37" s="1"/>
  <c r="AO50" i="37" s="1"/>
  <c r="AS50" i="37" s="1"/>
  <c r="AW50" i="37" s="1"/>
  <c r="BA50" i="37" s="1"/>
  <c r="AG52" i="37"/>
  <c r="AK52" i="37" s="1"/>
  <c r="AO52" i="37" s="1"/>
  <c r="AS52" i="37" s="1"/>
  <c r="AW52" i="37" s="1"/>
  <c r="BA52" i="37" s="1"/>
  <c r="AF56" i="37"/>
  <c r="AJ56" i="37" s="1"/>
  <c r="AN56" i="37" s="1"/>
  <c r="AR56" i="37" s="1"/>
  <c r="AV56" i="37" s="1"/>
  <c r="AZ56" i="37" s="1"/>
  <c r="AF59" i="37"/>
  <c r="AJ59" i="37" s="1"/>
  <c r="AN59" i="37" s="1"/>
  <c r="AR59" i="37" s="1"/>
  <c r="AV59" i="37" s="1"/>
  <c r="AZ59" i="37" s="1"/>
  <c r="AG62" i="37"/>
  <c r="AK62" i="37" s="1"/>
  <c r="AO62" i="37" s="1"/>
  <c r="AS62" i="37" s="1"/>
  <c r="AW62" i="37" s="1"/>
  <c r="BA62" i="37" s="1"/>
  <c r="AF64" i="37"/>
  <c r="AJ64" i="37" s="1"/>
  <c r="AN64" i="37" s="1"/>
  <c r="AR64" i="37" s="1"/>
  <c r="AV64" i="37" s="1"/>
  <c r="AZ64" i="37" s="1"/>
  <c r="AF66" i="37"/>
  <c r="AJ66" i="37" s="1"/>
  <c r="AN66" i="37" s="1"/>
  <c r="AR66" i="37" s="1"/>
  <c r="AV66" i="37" s="1"/>
  <c r="AZ66" i="37" s="1"/>
  <c r="AF68" i="37"/>
  <c r="AJ68" i="37" s="1"/>
  <c r="AN68" i="37" s="1"/>
  <c r="AR68" i="37" s="1"/>
  <c r="AV68" i="37" s="1"/>
  <c r="AZ68" i="37" s="1"/>
  <c r="AF71" i="37"/>
  <c r="AJ71" i="37" s="1"/>
  <c r="AN71" i="37" s="1"/>
  <c r="AR71" i="37" s="1"/>
  <c r="AV71" i="37" s="1"/>
  <c r="AZ71" i="37" s="1"/>
  <c r="AF73" i="37"/>
  <c r="AJ73" i="37" s="1"/>
  <c r="AN73" i="37" s="1"/>
  <c r="AR73" i="37" s="1"/>
  <c r="AV73" i="37" s="1"/>
  <c r="AZ73" i="37" s="1"/>
  <c r="AF75" i="37"/>
  <c r="AJ75" i="37" s="1"/>
  <c r="AN75" i="37" s="1"/>
  <c r="AR75" i="37" s="1"/>
  <c r="AV75" i="37" s="1"/>
  <c r="AZ75" i="37" s="1"/>
  <c r="AF77" i="37"/>
  <c r="AJ77" i="37" s="1"/>
  <c r="AN77" i="37" s="1"/>
  <c r="AR77" i="37" s="1"/>
  <c r="AV77" i="37" s="1"/>
  <c r="AZ77" i="37" s="1"/>
  <c r="AF79" i="37"/>
  <c r="AJ79" i="37" s="1"/>
  <c r="AN79" i="37" s="1"/>
  <c r="AR79" i="37" s="1"/>
  <c r="AV79" i="37" s="1"/>
  <c r="AZ79" i="37" s="1"/>
  <c r="AF81" i="37"/>
  <c r="AJ81" i="37" s="1"/>
  <c r="AN81" i="37" s="1"/>
  <c r="AR81" i="37" s="1"/>
  <c r="AV81" i="37" s="1"/>
  <c r="AZ81" i="37" s="1"/>
  <c r="AF84" i="37"/>
  <c r="AJ84" i="37" s="1"/>
  <c r="AN84" i="37" s="1"/>
  <c r="AR84" i="37" s="1"/>
  <c r="AV84" i="37" s="1"/>
  <c r="AZ84" i="37" s="1"/>
  <c r="AF87" i="37"/>
  <c r="AJ87" i="37" s="1"/>
  <c r="AN87" i="37" s="1"/>
  <c r="AR87" i="37" s="1"/>
  <c r="AV87" i="37" s="1"/>
  <c r="AZ87" i="37" s="1"/>
  <c r="AF89" i="37"/>
  <c r="AJ89" i="37" s="1"/>
  <c r="AN89" i="37" s="1"/>
  <c r="AR89" i="37" s="1"/>
  <c r="AV89" i="37" s="1"/>
  <c r="AZ89" i="37" s="1"/>
  <c r="AF91" i="37"/>
  <c r="AJ91" i="37" s="1"/>
  <c r="AN91" i="37" s="1"/>
  <c r="AR91" i="37" s="1"/>
  <c r="AV91" i="37" s="1"/>
  <c r="AZ91" i="37" s="1"/>
  <c r="AF96" i="37"/>
  <c r="AJ96" i="37" s="1"/>
  <c r="AN96" i="37" s="1"/>
  <c r="AR96" i="37" s="1"/>
  <c r="AV96" i="37" s="1"/>
  <c r="AZ96" i="37" s="1"/>
  <c r="AF17" i="37"/>
  <c r="AJ17" i="37" s="1"/>
  <c r="AN17" i="37" s="1"/>
  <c r="AR17" i="37" s="1"/>
  <c r="AV17" i="37" s="1"/>
  <c r="AZ17" i="37" s="1"/>
  <c r="AF28" i="37"/>
  <c r="AJ28" i="37" s="1"/>
  <c r="AN28" i="37" s="1"/>
  <c r="AR28" i="37" s="1"/>
  <c r="AV28" i="37" s="1"/>
  <c r="AZ28" i="37" s="1"/>
  <c r="AF37" i="37"/>
  <c r="AJ37" i="37" s="1"/>
  <c r="AN37" i="37" s="1"/>
  <c r="AR37" i="37" s="1"/>
  <c r="AV37" i="37" s="1"/>
  <c r="AZ37" i="37" s="1"/>
  <c r="AF63" i="37"/>
  <c r="AJ63" i="37" s="1"/>
  <c r="AN63" i="37" s="1"/>
  <c r="AR63" i="37" s="1"/>
  <c r="AV63" i="37" s="1"/>
  <c r="AZ63" i="37" s="1"/>
  <c r="AF92" i="37"/>
  <c r="AJ92" i="37" s="1"/>
  <c r="AN92" i="37" s="1"/>
  <c r="AR92" i="37" s="1"/>
  <c r="AV92" i="37" s="1"/>
  <c r="AZ92" i="37" s="1"/>
  <c r="AG95" i="37"/>
  <c r="AK95" i="37" s="1"/>
  <c r="AO95" i="37" s="1"/>
  <c r="AS95" i="37" s="1"/>
  <c r="AW95" i="37" s="1"/>
  <c r="BA95" i="37" s="1"/>
  <c r="AF83" i="37"/>
  <c r="AJ83" i="37" s="1"/>
  <c r="AN83" i="37" s="1"/>
  <c r="AR83" i="37" s="1"/>
  <c r="AV83" i="37" s="1"/>
  <c r="AZ83" i="37" s="1"/>
  <c r="AF50" i="37"/>
  <c r="AJ50" i="37" s="1"/>
  <c r="AN50" i="37" s="1"/>
  <c r="AR50" i="37" s="1"/>
  <c r="AV50" i="37" s="1"/>
  <c r="AZ50" i="37" s="1"/>
  <c r="AF61" i="37"/>
  <c r="AJ61" i="37" s="1"/>
  <c r="AN61" i="37" s="1"/>
  <c r="AR61" i="37" s="1"/>
  <c r="AV61" i="37" s="1"/>
  <c r="AZ61" i="37" s="1"/>
  <c r="AF70" i="37"/>
  <c r="AJ70" i="37" s="1"/>
  <c r="AN70" i="37" s="1"/>
  <c r="AR70" i="37" s="1"/>
  <c r="AV70" i="37" s="1"/>
  <c r="AZ70" i="37" s="1"/>
  <c r="AF94" i="37"/>
  <c r="AJ94" i="37" s="1"/>
  <c r="AN94" i="37" s="1"/>
  <c r="AR94" i="37" s="1"/>
  <c r="AV94" i="37" s="1"/>
  <c r="AZ94" i="37" s="1"/>
  <c r="AF52" i="37"/>
  <c r="AJ52" i="37" s="1"/>
  <c r="AN52" i="37" s="1"/>
  <c r="AR52" i="37" s="1"/>
  <c r="AV52" i="37" s="1"/>
  <c r="AZ52" i="37" s="1"/>
  <c r="AG89" i="37"/>
  <c r="AK89" i="37" s="1"/>
  <c r="AO89" i="37" s="1"/>
  <c r="AS89" i="37" s="1"/>
  <c r="AW89" i="37" s="1"/>
  <c r="BA89" i="37" s="1"/>
  <c r="AF69" i="37"/>
  <c r="AJ69" i="37" s="1"/>
  <c r="AN69" i="37" s="1"/>
  <c r="AR69" i="37" s="1"/>
  <c r="AV69" i="37" s="1"/>
  <c r="AZ69" i="37" s="1"/>
  <c r="AG75" i="37"/>
  <c r="AK75" i="37" s="1"/>
  <c r="AO75" i="37" s="1"/>
  <c r="AS75" i="37" s="1"/>
  <c r="AW75" i="37" s="1"/>
  <c r="BA75" i="37" s="1"/>
  <c r="AG74" i="37"/>
  <c r="AK74" i="37" s="1"/>
  <c r="AO74" i="37" s="1"/>
  <c r="AS74" i="37" s="1"/>
  <c r="AW74" i="37" s="1"/>
  <c r="BA74" i="37" s="1"/>
  <c r="U15" i="37"/>
  <c r="Y15" i="37" s="1"/>
  <c r="AC15" i="37" s="1"/>
  <c r="Q36" i="37"/>
  <c r="U36" i="37" s="1"/>
  <c r="Y36" i="37" s="1"/>
  <c r="AC36" i="37" s="1"/>
  <c r="T8" i="37"/>
  <c r="X8" i="37" s="1"/>
  <c r="AB8" i="37" s="1"/>
  <c r="AF8" i="37" s="1"/>
  <c r="AJ8" i="37" s="1"/>
  <c r="L54" i="37"/>
  <c r="P54" i="37" s="1"/>
  <c r="T54" i="37" s="1"/>
  <c r="X54" i="37" s="1"/>
  <c r="AB54" i="37" s="1"/>
  <c r="D98" i="37"/>
  <c r="M55" i="37"/>
  <c r="Q55" i="37" s="1"/>
  <c r="U55" i="37" s="1"/>
  <c r="Y55" i="37" s="1"/>
  <c r="AC55" i="37" s="1"/>
  <c r="M54" i="37"/>
  <c r="Q54" i="37" s="1"/>
  <c r="U54" i="37" s="1"/>
  <c r="Y54" i="37" s="1"/>
  <c r="AC54" i="37" s="1"/>
  <c r="M16" i="37"/>
  <c r="Q16" i="37" s="1"/>
  <c r="U16" i="37" s="1"/>
  <c r="Y16" i="37" s="1"/>
  <c r="AC16" i="37" s="1"/>
  <c r="L9" i="37"/>
  <c r="P9" i="37" s="1"/>
  <c r="T9" i="37" s="1"/>
  <c r="X9" i="37" s="1"/>
  <c r="AB9" i="37" s="1"/>
  <c r="L24" i="37"/>
  <c r="P24" i="37" s="1"/>
  <c r="T24" i="37" s="1"/>
  <c r="X24" i="37" s="1"/>
  <c r="AB24" i="37" s="1"/>
  <c r="M49" i="37"/>
  <c r="Q49" i="37" s="1"/>
  <c r="U49" i="37" s="1"/>
  <c r="Y49" i="37" s="1"/>
  <c r="AC49" i="37" s="1"/>
  <c r="L31" i="37"/>
  <c r="P31" i="37" s="1"/>
  <c r="T31" i="37" s="1"/>
  <c r="X31" i="37" s="1"/>
  <c r="AB31" i="37" s="1"/>
  <c r="L29" i="37"/>
  <c r="P29" i="37" s="1"/>
  <c r="T29" i="37" s="1"/>
  <c r="X29" i="37" s="1"/>
  <c r="AB29" i="37" s="1"/>
  <c r="M57" i="37"/>
  <c r="Q57" i="37" s="1"/>
  <c r="U57" i="37" s="1"/>
  <c r="Y57" i="37" s="1"/>
  <c r="AC57" i="37" s="1"/>
  <c r="M48" i="37"/>
  <c r="Q48" i="37" s="1"/>
  <c r="U48" i="37" s="1"/>
  <c r="Y48" i="37" s="1"/>
  <c r="AC48" i="37" s="1"/>
  <c r="AN8" i="37" l="1"/>
  <c r="AG48" i="37"/>
  <c r="AK48" i="37" s="1"/>
  <c r="AO48" i="37" s="1"/>
  <c r="AS48" i="37" s="1"/>
  <c r="AW48" i="37" s="1"/>
  <c r="BA48" i="37" s="1"/>
  <c r="AF29" i="37"/>
  <c r="AJ29" i="37" s="1"/>
  <c r="AN29" i="37" s="1"/>
  <c r="AR29" i="37" s="1"/>
  <c r="AV29" i="37" s="1"/>
  <c r="AZ29" i="37" s="1"/>
  <c r="AG49" i="37"/>
  <c r="AK49" i="37" s="1"/>
  <c r="AO49" i="37" s="1"/>
  <c r="AS49" i="37" s="1"/>
  <c r="AW49" i="37" s="1"/>
  <c r="BA49" i="37" s="1"/>
  <c r="AF9" i="37"/>
  <c r="AJ9" i="37" s="1"/>
  <c r="AN9" i="37" s="1"/>
  <c r="AR9" i="37" s="1"/>
  <c r="AV9" i="37" s="1"/>
  <c r="AZ9" i="37" s="1"/>
  <c r="AG54" i="37"/>
  <c r="AK54" i="37" s="1"/>
  <c r="AO54" i="37" s="1"/>
  <c r="AS54" i="37" s="1"/>
  <c r="AW54" i="37" s="1"/>
  <c r="BA54" i="37" s="1"/>
  <c r="AG15" i="37"/>
  <c r="AK15" i="37" s="1"/>
  <c r="AG57" i="37"/>
  <c r="AK57" i="37" s="1"/>
  <c r="AO57" i="37" s="1"/>
  <c r="AS57" i="37" s="1"/>
  <c r="AW57" i="37" s="1"/>
  <c r="BA57" i="37" s="1"/>
  <c r="AF31" i="37"/>
  <c r="AJ31" i="37" s="1"/>
  <c r="AN31" i="37" s="1"/>
  <c r="AR31" i="37" s="1"/>
  <c r="AV31" i="37" s="1"/>
  <c r="AZ31" i="37" s="1"/>
  <c r="AF24" i="37"/>
  <c r="AJ24" i="37" s="1"/>
  <c r="AN24" i="37" s="1"/>
  <c r="AR24" i="37" s="1"/>
  <c r="AV24" i="37" s="1"/>
  <c r="AZ24" i="37" s="1"/>
  <c r="AG16" i="37"/>
  <c r="AK16" i="37" s="1"/>
  <c r="AO16" i="37" s="1"/>
  <c r="AS16" i="37" s="1"/>
  <c r="AW16" i="37" s="1"/>
  <c r="BA16" i="37" s="1"/>
  <c r="AG55" i="37"/>
  <c r="AK55" i="37" s="1"/>
  <c r="AO55" i="37" s="1"/>
  <c r="AS55" i="37" s="1"/>
  <c r="AW55" i="37" s="1"/>
  <c r="AF54" i="37"/>
  <c r="AJ54" i="37" s="1"/>
  <c r="AN54" i="37" s="1"/>
  <c r="AR54" i="37" s="1"/>
  <c r="AV54" i="37" s="1"/>
  <c r="AZ54" i="37" s="1"/>
  <c r="AG36" i="37"/>
  <c r="AK36" i="37" s="1"/>
  <c r="AO36" i="37" s="1"/>
  <c r="AS36" i="37" s="1"/>
  <c r="AW36" i="37" s="1"/>
  <c r="BA36" i="37" s="1"/>
  <c r="H98" i="37"/>
  <c r="I98" i="37"/>
  <c r="AO15" i="37" l="1"/>
  <c r="BA55" i="37"/>
  <c r="AR8" i="37"/>
  <c r="I100" i="37"/>
  <c r="AV8" i="37" l="1"/>
  <c r="AS15" i="37"/>
  <c r="L93" i="37"/>
  <c r="P93" i="37" s="1"/>
  <c r="AW15" i="37" l="1"/>
  <c r="AZ8" i="37"/>
  <c r="M93" i="37"/>
  <c r="Q93" i="37" s="1"/>
  <c r="T93" i="37"/>
  <c r="X93" i="37" s="1"/>
  <c r="AB93" i="37" s="1"/>
  <c r="AF93" i="37" s="1"/>
  <c r="AJ93" i="37" s="1"/>
  <c r="AN93" i="37" l="1"/>
  <c r="BA15" i="37"/>
  <c r="U93" i="37"/>
  <c r="Y93" i="37" s="1"/>
  <c r="AC93" i="37" s="1"/>
  <c r="AG93" i="37" s="1"/>
  <c r="AK93" i="37" s="1"/>
  <c r="BK98" i="37" l="1"/>
  <c r="BK102" i="37" s="1"/>
  <c r="AO93" i="37"/>
  <c r="AR93" i="37"/>
  <c r="L97" i="37"/>
  <c r="P97" i="37" s="1"/>
  <c r="T97" i="37" s="1"/>
  <c r="X97" i="37" s="1"/>
  <c r="AB97" i="37" s="1"/>
  <c r="AS93" i="37" l="1"/>
  <c r="AV93" i="37"/>
  <c r="AZ93" i="37" s="1"/>
  <c r="AF97" i="37"/>
  <c r="AJ97" i="37" s="1"/>
  <c r="AN97" i="37" s="1"/>
  <c r="AR97" i="37" s="1"/>
  <c r="AV97" i="37" s="1"/>
  <c r="AZ97" i="37" s="1"/>
  <c r="E98" i="37"/>
  <c r="L19" i="37"/>
  <c r="P19" i="37" s="1"/>
  <c r="T19" i="37" s="1"/>
  <c r="X19" i="37" s="1"/>
  <c r="AB19" i="37" s="1"/>
  <c r="H29" i="36"/>
  <c r="H34" i="36"/>
  <c r="L34" i="36" s="1"/>
  <c r="H36" i="36"/>
  <c r="AW93" i="37" l="1"/>
  <c r="BA93" i="37" s="1"/>
  <c r="AF19" i="37"/>
  <c r="AJ19" i="37" s="1"/>
  <c r="AN19" i="37" s="1"/>
  <c r="AR19" i="37" s="1"/>
  <c r="AV19" i="37" s="1"/>
  <c r="AZ19" i="37" s="1"/>
  <c r="M19" i="37"/>
  <c r="Q19" i="37" s="1"/>
  <c r="U19" i="37" s="1"/>
  <c r="Y19" i="37" s="1"/>
  <c r="AC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G19" i="37" l="1"/>
  <c r="AK19" i="37" s="1"/>
  <c r="AO19" i="37" s="1"/>
  <c r="AS19" i="37" s="1"/>
  <c r="AW19" i="37" s="1"/>
  <c r="BA19" i="37" s="1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U98" i="37"/>
  <c r="Y18" i="37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98" i="37" l="1"/>
  <c r="AC18" i="37"/>
  <c r="AG18" i="37" s="1"/>
  <c r="AK18" i="37" s="1"/>
  <c r="X98" i="37"/>
  <c r="AB16" i="37"/>
  <c r="AF16" i="37" s="1"/>
  <c r="AJ16" i="37" s="1"/>
  <c r="Y100" i="37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AN16" i="37" l="1"/>
  <c r="AJ98" i="37"/>
  <c r="AO18" i="37"/>
  <c r="AK98" i="37"/>
  <c r="AF98" i="37"/>
  <c r="AG98" i="37"/>
  <c r="AB98" i="37"/>
  <c r="AC98" i="37"/>
  <c r="BE112" i="36"/>
  <c r="AW112" i="36" s="1"/>
  <c r="BD107" i="36"/>
  <c r="AV107" i="36" s="1"/>
  <c r="BE106" i="36"/>
  <c r="AW106" i="36" s="1"/>
  <c r="BE15" i="36"/>
  <c r="AW15" i="36" s="1"/>
  <c r="BE14" i="36"/>
  <c r="AW14" i="36" s="1"/>
  <c r="AK100" i="37" l="1"/>
  <c r="AS18" i="37"/>
  <c r="AO98" i="37"/>
  <c r="AR16" i="37"/>
  <c r="AN98" i="37"/>
  <c r="AG100" i="37"/>
  <c r="AC100" i="37"/>
  <c r="AD113" i="36"/>
  <c r="AO100" i="37" l="1"/>
  <c r="AV16" i="37"/>
  <c r="AR98" i="37"/>
  <c r="AW18" i="37"/>
  <c r="AS98" i="37"/>
  <c r="AQ113" i="36"/>
  <c r="AP113" i="36"/>
  <c r="AS100" i="37" l="1"/>
  <c r="BA18" i="37"/>
  <c r="BA98" i="37" s="1"/>
  <c r="AW98" i="37"/>
  <c r="AZ16" i="37"/>
  <c r="AZ98" i="37" s="1"/>
  <c r="AV98" i="37"/>
  <c r="AM113" i="36"/>
  <c r="AL113" i="36"/>
  <c r="BA100" i="37" l="1"/>
  <c r="AW100" i="37"/>
  <c r="AI113" i="36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<sst xmlns="http://schemas.openxmlformats.org/spreadsheetml/2006/main" count="1264" uniqueCount="291">
  <si>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</si>
  <si>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</si>
  <si>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</si>
  <si>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</si>
  <si>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</si>
  <si>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</si>
  <si>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</si>
  <si>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</si>
  <si>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</si>
  <si>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</si>
  <si>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</si>
  <si>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</si>
  <si>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</si>
  <si>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</si>
  <si>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</si>
  <si>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</si>
  <si>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</si>
  <si>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</si>
  <si>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</si>
  <si>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</si>
  <si>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</si>
  <si>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</si>
  <si>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</si>
  <si>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</si>
  <si>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</si>
  <si>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</si>
  <si>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</si>
  <si>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</si>
  <si>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</si>
  <si>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</si>
  <si>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</si>
  <si>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</si>
  <si>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</si>
  <si>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</si>
  <si>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</si>
  <si>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</si>
  <si>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</si>
  <si>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</si>
  <si>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</si>
  <si>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</si>
  <si>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</si>
  <si>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</si>
  <si>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</si>
  <si>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</si>
  <si>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</si>
  <si>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</si>
  <si>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</si>
  <si>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</si>
  <si>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</si>
  <si>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</si>
  <si>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</si>
  <si>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</si>
  <si>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</si>
  <si>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</si>
  <si>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</si>
  <si>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</si>
  <si>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</si>
  <si>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</si>
  <si>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</si>
  <si>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</si>
  <si>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</si>
  <si>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</si>
  <si>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</si>
  <si>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</si>
  <si>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</si>
  <si>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</si>
  <si>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</si>
  <si>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</si>
  <si>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</si>
  <si>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</si>
  <si>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</si>
  <si>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</si>
  <si>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</si>
  <si>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</si>
  <si>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</si>
  <si>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</si>
  <si>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</si>
  <si>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</si>
  <si>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</si>
  <si>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</si>
  <si>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</si>
  <si>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</si>
  <si>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</si>
  <si>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</si>
  <si>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</si>
  <si>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</si>
  <si>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</si>
  <si>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</si>
  <si>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</si>
  <si>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</si>
  <si>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</si>
  <si>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</si>
  <si>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</si>
  <si>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</si>
  <si>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</si>
  <si>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</si>
  <si>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</si>
  <si>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</si>
  <si>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</si>
  <si>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</si>
  <si>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</si>
  <si>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</si>
  <si>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</si>
  <si>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</si>
  <si>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</si>
  <si>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</si>
  <si>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</si>
  <si>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</si>
  <si>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</si>
  <si>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</si>
  <si>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</si>
  <si>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</si>
  <si>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</si>
  <si>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</si>
  <si>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</si>
  <si>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</si>
  <si>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</si>
  <si>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</si>
  <si>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</si>
  <si>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</si>
  <si>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</si>
  <si>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</si>
  <si>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</si>
  <si>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</si>
  <si>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</si>
  <si>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</si>
  <si>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</si>
  <si>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</si>
  <si>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</si>
  <si>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</si>
  <si>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</si>
  <si>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</si>
  <si>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</si>
  <si>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</si>
  <si>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</si>
  <si>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</si>
  <si>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</si>
  <si>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</si>
  <si>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</si>
  <si>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</si>
  <si>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</si>
  <si>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</si>
  <si>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</si>
  <si>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</si>
  <si>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</si>
  <si>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</si>
  <si>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</si>
  <si>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</si>
  <si>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</si>
  <si>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</si>
  <si>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</si>
  <si>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</si>
  <si>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</si>
  <si>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</si>
  <si>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</si>
  <si>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</si>
  <si>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</si>
  <si>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</si>
  <si>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</si>
  <si>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</si>
  <si>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</si>
  <si>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</si>
  <si>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</si>
  <si>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</si>
  <si>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</si>
  <si>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</si>
  <si>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</si>
  <si>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</si>
  <si>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</si>
  <si>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</si>
  <si>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</si>
  <si>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</si>
  <si>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</si>
  <si>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</si>
  <si>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</si>
  <si>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</si>
  <si>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</si>
  <si>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</si>
  <si>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</si>
  <si>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</si>
  <si>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</si>
  <si>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</si>
  <si>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</si>
  <si>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</si>
  <si>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</si>
  <si>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</si>
  <si>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</si>
  <si>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</si>
  <si>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</si>
  <si>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</si>
  <si>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</si>
  <si>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</si>
  <si>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</si>
  <si>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</si>
  <si>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</si>
  <si>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</si>
  <si>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</si>
  <si>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</si>
  <si>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</si>
  <si>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</si>
  <si>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</si>
  <si>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</si>
  <si>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</si>
  <si>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</si>
  <si>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</si>
  <si>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</si>
  <si>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</si>
  <si>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</si>
  <si>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</si>
  <si>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</si>
  <si>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</si>
  <si>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</si>
  <si>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</si>
  <si>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</si>
  <si>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</si>
  <si>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</si>
  <si>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</si>
  <si>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</si>
  <si>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</si>
  <si>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</si>
  <si>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</si>
  <si>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</si>
  <si>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</si>
  <si>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</si>
  <si>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</si>
  <si>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</si>
  <si>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</si>
  <si>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</si>
  <si>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</si>
  <si>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</si>
  <si>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</si>
  <si>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</si>
  <si>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</si>
  <si>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</si>
  <si>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</si>
  <si>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</si>
  <si>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</si>
  <si>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</si>
  <si>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</si>
  <si>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</si>
  <si>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</si>
  <si>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</si>
  <si>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</si>
  <si>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</si>
  <si>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</si>
  <si>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</si>
  <si>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</si>
  <si>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</si>
  <si>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</si>
  <si>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</si>
  <si>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</si>
  <si>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</si>
  <si>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</si>
  <si>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</si>
  <si>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</si>
  <si>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</si>
  <si>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</si>
  <si>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</si>
  <si>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</si>
  <si>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</si>
  <si>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</si>
  <si>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</si>
  <si>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</si>
  <si>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</si>
  <si>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</si>
  <si>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</si>
  <si>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</si>
  <si>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</si>
  <si>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</si>
  <si>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</si>
  <si>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</si>
  <si>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</si>
  <si>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</si>
  <si>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</si>
  <si>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</si>
  <si>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</si>
  <si>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</si>
  <si>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</si>
  <si>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</si>
  <si>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</si>
  <si>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</si>
  <si>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</si>
  <si>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</si>
  <si>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</si>
  <si>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</si>
  <si>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</si>
  <si>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 xml:space="preserve">                                                                                                            งบทดลองระหว่างเดือน</t>
  </si>
  <si>
    <t>29ก.พ.67</t>
  </si>
  <si>
    <t>1 พ.ค.66 - 30 เม.ย.67</t>
  </si>
  <si>
    <t xml:space="preserve">                                                                                                สิ้นสุดวันที่ 30 เมษายน 2567-2568</t>
  </si>
  <si>
    <t>ส่วนลดค่าปรับ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</si>
</sst>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9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9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23" xfId="23" applyFont="1" applyFill="1" applyBorder="1" applyAlignment="1">
      <alignment shrinkToFit="1"/>
    </xf>
    <xf numFmtId="43" fontId="20" fillId="0" borderId="11" xfId="23" applyFont="1" applyFill="1" applyBorder="1" applyAlignment="1">
      <alignment shrinkToFit="1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43" fontId="20" fillId="0" borderId="1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23" xfId="21" applyNumberFormat="1" applyFont="1" applyFill="1" applyBorder="1" applyAlignment="1">
      <alignment horizontal="center"/>
    </xf>
    <xf numFmtId="1" fontId="24" fillId="0" borderId="12" xfId="21" applyNumberFormat="1" applyFont="1" applyFill="1" applyBorder="1" applyAlignment="1">
      <alignment horizontal="center"/>
    </xf>
    <xf numFmtId="3" fontId="20" fillId="0" borderId="12" xfId="24" applyNumberFormat="1" applyFont="1" applyFill="1" applyBorder="1" applyAlignment="1">
      <alignment horizontal="center" vertical="center" shrinkToFit="1"/>
    </xf>
    <xf numFmtId="0" fontId="24" fillId="0" borderId="12" xfId="21" applyFont="1" applyFill="1" applyBorder="1" applyAlignment="1">
      <alignment shrinkToFit="1"/>
    </xf>
    <xf numFmtId="1" fontId="28" fillId="0" borderId="0" xfId="10" applyNumberFormat="1" applyFont="1" applyFill="1" applyBorder="1" applyAlignment="1">
      <alignment shrinkToFit="1"/>
    </xf>
    <xf numFmtId="1" fontId="10" fillId="0" borderId="0" xfId="10" applyNumberFormat="1" applyFont="1" applyFill="1" applyBorder="1" applyAlignment="1">
      <alignment shrinkToFit="1"/>
    </xf>
    <xf numFmtId="1" fontId="28" fillId="0" borderId="1" xfId="10" applyNumberFormat="1" applyFont="1" applyFill="1" applyBorder="1" applyAlignment="1">
      <alignment vertical="center" shrinkToFit="1"/>
    </xf>
    <xf numFmtId="1" fontId="10" fillId="0" borderId="1" xfId="10" applyNumberFormat="1" applyFont="1" applyFill="1" applyBorder="1" applyAlignment="1">
      <alignment vertical="center"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20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4" xfId="8" applyFont="1" applyFill="1" applyBorder="1" applyAlignment="1">
      <alignment shrinkToFit="1"/>
    </xf>
    <xf numFmtId="187" fontId="24" fillId="0" borderId="25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43" fontId="24" fillId="0" borderId="22" xfId="10" applyNumberFormat="1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8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43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Alignment="1">
      <alignment shrinkToFit="1"/>
    </xf>
    <xf numFmtId="187" fontId="24" fillId="0" borderId="0" xfId="10" applyNumberFormat="1" applyFont="1" applyFill="1" applyBorder="1" applyAlignment="1">
      <alignment shrinkToFit="1"/>
    </xf>
    <xf numFmtId="187" fontId="8" fillId="0" borderId="0" xfId="10" applyNumberFormat="1" applyFont="1" applyFill="1" applyBorder="1" applyAlignment="1">
      <alignment shrinkToFit="1"/>
    </xf>
    <xf numFmtId="0" fontId="24" fillId="0" borderId="0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87" fontId="24" fillId="4" borderId="6" xfId="8" applyFont="1" applyFill="1" applyBorder="1" applyAlignment="1">
      <alignment shrinkToFit="1"/>
    </xf>
    <xf numFmtId="0" fontId="20" fillId="8" borderId="0" xfId="0" applyFont="1" applyFill="1"/>
    <xf numFmtId="1" fontId="10" fillId="8" borderId="1" xfId="10" applyNumberFormat="1" applyFont="1" applyFill="1" applyBorder="1" applyAlignment="1">
      <alignment vertical="center"/>
    </xf>
    <xf numFmtId="0" fontId="26" fillId="8" borderId="4" xfId="21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26" xfId="0" applyFont="1" applyFill="1" applyBorder="1" applyAlignment="1">
      <alignment horizontal="center"/>
    </xf>
    <xf numFmtId="187" fontId="20" fillId="8" borderId="4" xfId="0" applyNumberFormat="1" applyFont="1" applyFill="1" applyBorder="1"/>
    <xf numFmtId="187" fontId="10" fillId="8" borderId="4" xfId="8" applyFont="1" applyFill="1" applyBorder="1" applyAlignment="1"/>
    <xf numFmtId="0" fontId="20" fillId="8" borderId="4" xfId="0" applyFont="1" applyFill="1" applyBorder="1"/>
    <xf numFmtId="187" fontId="21" fillId="0" borderId="22" xfId="8" applyFont="1" applyFill="1" applyBorder="1" applyAlignment="1">
      <alignment shrinkToFit="1"/>
    </xf>
    <xf numFmtId="43" fontId="0" fillId="0" borderId="0" xfId="11" applyFont="1"/>
    <xf numFmtId="43" fontId="20" fillId="8" borderId="0" xfId="0" applyNumberFormat="1" applyFont="1" applyFill="1"/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8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15" t="s">
        <v>109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2" x14ac:dyDescent="0.5">
      <c r="A2" s="316" t="s">
        <v>110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2" x14ac:dyDescent="0.5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2" x14ac:dyDescent="0.5">
      <c r="A4" s="317" t="s">
        <v>111</v>
      </c>
      <c r="B4" s="317"/>
      <c r="C4" s="317"/>
      <c r="D4" s="317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15" t="s">
        <v>116</v>
      </c>
      <c r="H12" s="315"/>
      <c r="I12" s="315"/>
      <c r="J12" s="315"/>
    </row>
    <row r="14" spans="1:12" x14ac:dyDescent="0.5">
      <c r="G14" s="315" t="s">
        <v>117</v>
      </c>
      <c r="H14" s="315"/>
      <c r="I14" s="315"/>
      <c r="J14" s="315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14" t="s">
        <v>109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15" t="s">
        <v>116</v>
      </c>
      <c r="H30" s="315"/>
      <c r="I30" s="315"/>
      <c r="J30" s="315"/>
    </row>
    <row r="32" spans="1:10" x14ac:dyDescent="0.5">
      <c r="G32" s="315" t="s">
        <v>127</v>
      </c>
      <c r="H32" s="315"/>
      <c r="I32" s="315"/>
      <c r="J32" s="315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20" t="s">
        <v>26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  <c r="BB4" s="320"/>
      <c r="BC4" s="320"/>
      <c r="BD4" s="320"/>
      <c r="BE4" s="320"/>
    </row>
    <row r="5" spans="1:69" x14ac:dyDescent="0.5">
      <c r="A5" s="320" t="s">
        <v>78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</row>
    <row r="6" spans="1:69" x14ac:dyDescent="0.5">
      <c r="A6" s="321" t="s">
        <v>80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</row>
    <row r="7" spans="1:69" s="57" customFormat="1" x14ac:dyDescent="0.5">
      <c r="A7" s="322" t="s">
        <v>95</v>
      </c>
      <c r="B7" s="319" t="s">
        <v>29</v>
      </c>
      <c r="C7" s="324" t="s">
        <v>81</v>
      </c>
      <c r="D7" s="319" t="s">
        <v>30</v>
      </c>
      <c r="E7" s="319"/>
      <c r="F7" s="318">
        <v>20606</v>
      </c>
      <c r="G7" s="319"/>
      <c r="H7" s="319" t="s">
        <v>31</v>
      </c>
      <c r="I7" s="319"/>
      <c r="J7" s="318">
        <v>20636</v>
      </c>
      <c r="K7" s="319"/>
      <c r="L7" s="319" t="s">
        <v>9</v>
      </c>
      <c r="M7" s="319"/>
      <c r="N7" s="318">
        <v>20667</v>
      </c>
      <c r="O7" s="319"/>
      <c r="P7" s="319" t="s">
        <v>31</v>
      </c>
      <c r="Q7" s="319"/>
      <c r="R7" s="318">
        <v>20698</v>
      </c>
      <c r="S7" s="319"/>
      <c r="T7" s="319" t="s">
        <v>9</v>
      </c>
      <c r="U7" s="319"/>
      <c r="V7" s="318">
        <v>20728</v>
      </c>
      <c r="W7" s="319"/>
      <c r="X7" s="319" t="s">
        <v>31</v>
      </c>
      <c r="Y7" s="319"/>
      <c r="Z7" s="318">
        <v>20759</v>
      </c>
      <c r="AA7" s="319"/>
      <c r="AB7" s="319" t="s">
        <v>9</v>
      </c>
      <c r="AC7" s="319"/>
      <c r="AD7" s="318">
        <v>20789</v>
      </c>
      <c r="AE7" s="319"/>
      <c r="AF7" s="319" t="s">
        <v>31</v>
      </c>
      <c r="AG7" s="319"/>
      <c r="AH7" s="318">
        <v>20820</v>
      </c>
      <c r="AI7" s="319"/>
      <c r="AJ7" s="319" t="s">
        <v>9</v>
      </c>
      <c r="AK7" s="319"/>
      <c r="AL7" s="318">
        <v>20851</v>
      </c>
      <c r="AM7" s="319"/>
      <c r="AN7" s="319" t="s">
        <v>31</v>
      </c>
      <c r="AO7" s="319"/>
      <c r="AP7" s="318">
        <v>20879</v>
      </c>
      <c r="AQ7" s="319"/>
      <c r="AR7" s="319" t="s">
        <v>9</v>
      </c>
      <c r="AS7" s="319"/>
      <c r="AT7" s="318">
        <v>20910</v>
      </c>
      <c r="AU7" s="319"/>
      <c r="AV7" s="319" t="s">
        <v>31</v>
      </c>
      <c r="AW7" s="319"/>
      <c r="AX7" s="318">
        <v>20940</v>
      </c>
      <c r="AY7" s="319"/>
      <c r="AZ7" s="319" t="s">
        <v>31</v>
      </c>
      <c r="BA7" s="319"/>
      <c r="BB7" s="318" t="s">
        <v>32</v>
      </c>
      <c r="BC7" s="319"/>
      <c r="BD7" s="319" t="s">
        <v>33</v>
      </c>
      <c r="BE7" s="319"/>
      <c r="BF7" s="319" t="s">
        <v>34</v>
      </c>
      <c r="BG7" s="319"/>
      <c r="BH7" s="319"/>
      <c r="BI7" s="319"/>
      <c r="BJ7" s="319" t="s">
        <v>35</v>
      </c>
      <c r="BK7" s="319"/>
      <c r="BL7" s="319" t="s">
        <v>36</v>
      </c>
      <c r="BM7" s="319"/>
      <c r="BN7" s="319" t="s">
        <v>19</v>
      </c>
      <c r="BO7" s="319"/>
      <c r="BP7" s="319" t="s">
        <v>37</v>
      </c>
      <c r="BQ7" s="319"/>
    </row>
    <row r="8" spans="1:69" s="57" customFormat="1" x14ac:dyDescent="0.5">
      <c r="A8" s="323"/>
      <c r="B8" s="319"/>
      <c r="C8" s="325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A8" s="319"/>
      <c r="BB8" s="319"/>
      <c r="BC8" s="319"/>
      <c r="BD8" s="319"/>
      <c r="BE8" s="319"/>
      <c r="BF8" s="319"/>
      <c r="BG8" s="319"/>
      <c r="BH8" s="319"/>
      <c r="BI8" s="319"/>
      <c r="BJ8" s="319"/>
      <c r="BK8" s="319"/>
      <c r="BL8" s="319"/>
      <c r="BM8" s="319"/>
      <c r="BN8" s="319"/>
      <c r="BO8" s="319"/>
      <c r="BP8" s="319"/>
      <c r="BQ8" s="319"/>
    </row>
    <row r="9" spans="1:69" s="57" customFormat="1" x14ac:dyDescent="0.5">
      <c r="A9" s="5" t="s">
        <v>96</v>
      </c>
      <c r="B9" s="319"/>
      <c r="C9" s="326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22" t="s">
        <v>146</v>
      </c>
      <c r="B4" s="329" t="s">
        <v>29</v>
      </c>
      <c r="C4" s="322" t="s">
        <v>95</v>
      </c>
      <c r="D4" s="319" t="s">
        <v>30</v>
      </c>
      <c r="E4" s="319"/>
      <c r="F4" s="318">
        <v>21336</v>
      </c>
      <c r="G4" s="319"/>
      <c r="H4" s="327" t="s">
        <v>9</v>
      </c>
      <c r="I4" s="327"/>
      <c r="J4" s="318">
        <v>21366</v>
      </c>
      <c r="K4" s="319"/>
      <c r="L4" s="327" t="s">
        <v>9</v>
      </c>
      <c r="M4" s="327"/>
      <c r="N4" s="318">
        <v>21397</v>
      </c>
      <c r="O4" s="319"/>
      <c r="P4" s="327" t="s">
        <v>9</v>
      </c>
      <c r="Q4" s="327"/>
      <c r="R4" s="318">
        <v>21428</v>
      </c>
      <c r="S4" s="319"/>
      <c r="T4" s="327" t="s">
        <v>9</v>
      </c>
      <c r="U4" s="327"/>
      <c r="V4" s="318">
        <v>21458</v>
      </c>
      <c r="W4" s="319"/>
      <c r="X4" s="327" t="s">
        <v>9</v>
      </c>
      <c r="Y4" s="327"/>
      <c r="Z4" s="318">
        <v>21489</v>
      </c>
      <c r="AA4" s="319"/>
      <c r="AB4" s="327" t="s">
        <v>9</v>
      </c>
      <c r="AC4" s="327"/>
      <c r="AD4" s="318">
        <v>21519</v>
      </c>
      <c r="AE4" s="319"/>
      <c r="AF4" s="327" t="s">
        <v>9</v>
      </c>
      <c r="AG4" s="327"/>
      <c r="AH4" s="318">
        <v>21550</v>
      </c>
      <c r="AI4" s="319"/>
      <c r="AJ4" s="327" t="s">
        <v>9</v>
      </c>
      <c r="AK4" s="327"/>
      <c r="AL4" s="318">
        <v>21581</v>
      </c>
      <c r="AM4" s="319"/>
      <c r="AN4" s="327" t="s">
        <v>9</v>
      </c>
      <c r="AO4" s="327"/>
      <c r="AP4" s="318">
        <v>21607</v>
      </c>
      <c r="AQ4" s="319"/>
      <c r="AR4" s="327" t="s">
        <v>9</v>
      </c>
      <c r="AS4" s="327"/>
      <c r="AT4" s="318">
        <v>240784</v>
      </c>
      <c r="AU4" s="319"/>
      <c r="AV4" s="319" t="s">
        <v>31</v>
      </c>
      <c r="AW4" s="319"/>
      <c r="AX4" s="318">
        <v>21670</v>
      </c>
      <c r="AY4" s="319"/>
      <c r="AZ4" s="319" t="s">
        <v>31</v>
      </c>
      <c r="BA4" s="319"/>
      <c r="BB4" s="318" t="s">
        <v>32</v>
      </c>
      <c r="BC4" s="319"/>
      <c r="BD4" s="319" t="s">
        <v>33</v>
      </c>
      <c r="BE4" s="319"/>
      <c r="BF4" s="319" t="s">
        <v>34</v>
      </c>
      <c r="BG4" s="319"/>
      <c r="BH4" s="319"/>
      <c r="BI4" s="319"/>
      <c r="BJ4" s="319" t="s">
        <v>35</v>
      </c>
      <c r="BK4" s="319"/>
      <c r="BL4" s="319" t="s">
        <v>36</v>
      </c>
      <c r="BM4" s="319"/>
      <c r="BN4" s="319" t="s">
        <v>19</v>
      </c>
      <c r="BO4" s="319"/>
      <c r="BP4" s="319" t="s">
        <v>37</v>
      </c>
      <c r="BQ4" s="319"/>
    </row>
    <row r="5" spans="1:69" s="57" customFormat="1" x14ac:dyDescent="0.5">
      <c r="A5" s="323"/>
      <c r="B5" s="329"/>
      <c r="C5" s="323"/>
      <c r="D5" s="319"/>
      <c r="E5" s="319"/>
      <c r="F5" s="319"/>
      <c r="G5" s="319"/>
      <c r="H5" s="327"/>
      <c r="I5" s="327"/>
      <c r="J5" s="319"/>
      <c r="K5" s="319"/>
      <c r="L5" s="327"/>
      <c r="M5" s="327"/>
      <c r="N5" s="319"/>
      <c r="O5" s="319"/>
      <c r="P5" s="327"/>
      <c r="Q5" s="327"/>
      <c r="R5" s="319"/>
      <c r="S5" s="319"/>
      <c r="T5" s="327"/>
      <c r="U5" s="327"/>
      <c r="V5" s="319"/>
      <c r="W5" s="319"/>
      <c r="X5" s="327"/>
      <c r="Y5" s="327"/>
      <c r="Z5" s="319"/>
      <c r="AA5" s="319"/>
      <c r="AB5" s="327"/>
      <c r="AC5" s="327"/>
      <c r="AD5" s="319"/>
      <c r="AE5" s="319"/>
      <c r="AF5" s="327"/>
      <c r="AG5" s="327"/>
      <c r="AH5" s="319"/>
      <c r="AI5" s="319"/>
      <c r="AJ5" s="327"/>
      <c r="AK5" s="327"/>
      <c r="AL5" s="319"/>
      <c r="AM5" s="319"/>
      <c r="AN5" s="327"/>
      <c r="AO5" s="327"/>
      <c r="AP5" s="319"/>
      <c r="AQ5" s="319"/>
      <c r="AR5" s="327"/>
      <c r="AS5" s="327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  <c r="BM5" s="319"/>
      <c r="BN5" s="319"/>
      <c r="BO5" s="319"/>
      <c r="BP5" s="319"/>
      <c r="BQ5" s="319"/>
    </row>
    <row r="6" spans="1:69" s="57" customFormat="1" x14ac:dyDescent="0.5">
      <c r="A6" s="5" t="s">
        <v>147</v>
      </c>
      <c r="B6" s="329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8"/>
      <c r="AR103" s="328"/>
      <c r="AS103" s="328"/>
      <c r="AT103" s="328" t="s">
        <v>158</v>
      </c>
      <c r="AU103" s="328"/>
      <c r="AV103" s="328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8"/>
      <c r="AR104" s="328"/>
      <c r="AS104" s="328"/>
      <c r="AT104" s="328" t="s">
        <v>159</v>
      </c>
      <c r="AU104" s="328"/>
      <c r="AV104" s="328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8" t="s">
        <v>156</v>
      </c>
      <c r="AU105" s="328"/>
      <c r="AV105" s="328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23" t="s">
        <v>203</v>
      </c>
      <c r="B4" s="329" t="s">
        <v>29</v>
      </c>
      <c r="C4" s="322" t="s">
        <v>95</v>
      </c>
      <c r="D4" s="319" t="s">
        <v>30</v>
      </c>
      <c r="E4" s="319"/>
      <c r="F4" s="330">
        <v>21336</v>
      </c>
      <c r="G4" s="330"/>
      <c r="H4" s="319" t="s">
        <v>9</v>
      </c>
      <c r="I4" s="319"/>
      <c r="J4" s="330">
        <v>21366</v>
      </c>
      <c r="K4" s="330"/>
      <c r="L4" s="319" t="s">
        <v>9</v>
      </c>
      <c r="M4" s="319"/>
      <c r="N4" s="330">
        <v>21397</v>
      </c>
      <c r="O4" s="330"/>
      <c r="P4" s="319" t="s">
        <v>9</v>
      </c>
      <c r="Q4" s="319"/>
      <c r="R4" s="330">
        <v>21428</v>
      </c>
      <c r="S4" s="330"/>
      <c r="T4" s="319" t="s">
        <v>9</v>
      </c>
      <c r="U4" s="319"/>
      <c r="V4" s="330">
        <v>21458</v>
      </c>
      <c r="W4" s="330"/>
      <c r="X4" s="319" t="s">
        <v>9</v>
      </c>
      <c r="Y4" s="319"/>
      <c r="Z4" s="330">
        <v>21489</v>
      </c>
      <c r="AA4" s="330"/>
      <c r="AB4" s="319" t="s">
        <v>9</v>
      </c>
      <c r="AC4" s="319"/>
      <c r="AD4" s="330">
        <v>21519</v>
      </c>
      <c r="AE4" s="330"/>
      <c r="AF4" s="319" t="s">
        <v>9</v>
      </c>
      <c r="AG4" s="319"/>
      <c r="AH4" s="330">
        <v>21550</v>
      </c>
      <c r="AI4" s="330"/>
      <c r="AJ4" s="319" t="s">
        <v>9</v>
      </c>
      <c r="AK4" s="319"/>
      <c r="AL4" s="330">
        <v>21581</v>
      </c>
      <c r="AM4" s="330"/>
      <c r="AN4" s="319" t="s">
        <v>9</v>
      </c>
      <c r="AO4" s="319"/>
      <c r="AP4" s="330">
        <v>21607</v>
      </c>
      <c r="AQ4" s="330"/>
      <c r="AR4" s="319" t="s">
        <v>9</v>
      </c>
      <c r="AS4" s="319"/>
      <c r="AT4" s="330">
        <v>240784</v>
      </c>
      <c r="AU4" s="330"/>
      <c r="AV4" s="319" t="s">
        <v>9</v>
      </c>
      <c r="AW4" s="319"/>
      <c r="AX4" s="330">
        <v>21670</v>
      </c>
      <c r="AY4" s="330"/>
      <c r="AZ4" s="335" t="s">
        <v>205</v>
      </c>
      <c r="BA4" s="335"/>
      <c r="BB4" s="330">
        <v>21701</v>
      </c>
      <c r="BC4" s="327"/>
      <c r="BD4" s="319" t="s">
        <v>31</v>
      </c>
      <c r="BE4" s="319"/>
      <c r="BF4" s="330">
        <v>21728</v>
      </c>
      <c r="BG4" s="327"/>
      <c r="BH4" s="319" t="s">
        <v>31</v>
      </c>
      <c r="BI4" s="319"/>
      <c r="BJ4" s="330">
        <v>21751</v>
      </c>
      <c r="BK4" s="327"/>
      <c r="BL4" s="319" t="s">
        <v>31</v>
      </c>
      <c r="BM4" s="319"/>
      <c r="BN4" s="330">
        <v>21787</v>
      </c>
      <c r="BO4" s="327"/>
      <c r="BP4" s="319" t="s">
        <v>172</v>
      </c>
      <c r="BQ4" s="319"/>
      <c r="BR4" s="330">
        <v>21823</v>
      </c>
      <c r="BS4" s="327"/>
      <c r="BT4" s="319" t="s">
        <v>172</v>
      </c>
      <c r="BU4" s="319"/>
      <c r="BV4" s="330">
        <v>21848</v>
      </c>
      <c r="BW4" s="327"/>
      <c r="BX4" s="319" t="s">
        <v>172</v>
      </c>
      <c r="BY4" s="319"/>
      <c r="BZ4" s="330">
        <v>21879</v>
      </c>
      <c r="CA4" s="327"/>
      <c r="CB4" s="319" t="s">
        <v>172</v>
      </c>
      <c r="CC4" s="319"/>
      <c r="CD4" s="330">
        <v>21914</v>
      </c>
      <c r="CE4" s="327"/>
      <c r="CF4" s="319" t="s">
        <v>172</v>
      </c>
      <c r="CG4" s="319"/>
      <c r="CH4" s="330">
        <v>21940</v>
      </c>
      <c r="CI4" s="327"/>
      <c r="CJ4" s="319" t="s">
        <v>172</v>
      </c>
      <c r="CK4" s="319"/>
      <c r="CL4" s="330">
        <v>21974</v>
      </c>
      <c r="CM4" s="327"/>
      <c r="CN4" s="319" t="s">
        <v>172</v>
      </c>
      <c r="CO4" s="319"/>
      <c r="CP4" s="330">
        <v>22006</v>
      </c>
      <c r="CQ4" s="327"/>
      <c r="CR4" s="331" t="s">
        <v>172</v>
      </c>
      <c r="CS4" s="332"/>
      <c r="CT4" s="330">
        <v>22032</v>
      </c>
      <c r="CU4" s="327"/>
      <c r="CV4" s="331" t="s">
        <v>172</v>
      </c>
      <c r="CW4" s="332"/>
    </row>
    <row r="5" spans="1:101" s="57" customFormat="1" ht="18.75" customHeight="1" x14ac:dyDescent="0.5">
      <c r="A5" s="336"/>
      <c r="B5" s="329"/>
      <c r="C5" s="322"/>
      <c r="D5" s="319"/>
      <c r="E5" s="319"/>
      <c r="F5" s="330"/>
      <c r="G5" s="330"/>
      <c r="H5" s="319"/>
      <c r="I5" s="319"/>
      <c r="J5" s="330"/>
      <c r="K5" s="330"/>
      <c r="L5" s="319"/>
      <c r="M5" s="319"/>
      <c r="N5" s="330"/>
      <c r="O5" s="330"/>
      <c r="P5" s="319"/>
      <c r="Q5" s="319"/>
      <c r="R5" s="330"/>
      <c r="S5" s="330"/>
      <c r="T5" s="319"/>
      <c r="U5" s="319"/>
      <c r="V5" s="330"/>
      <c r="W5" s="330"/>
      <c r="X5" s="319"/>
      <c r="Y5" s="319"/>
      <c r="Z5" s="330"/>
      <c r="AA5" s="330"/>
      <c r="AB5" s="319"/>
      <c r="AC5" s="319"/>
      <c r="AD5" s="330"/>
      <c r="AE5" s="330"/>
      <c r="AF5" s="319"/>
      <c r="AG5" s="319"/>
      <c r="AH5" s="330"/>
      <c r="AI5" s="330"/>
      <c r="AJ5" s="319"/>
      <c r="AK5" s="319"/>
      <c r="AL5" s="330"/>
      <c r="AM5" s="330"/>
      <c r="AN5" s="319"/>
      <c r="AO5" s="319"/>
      <c r="AP5" s="330"/>
      <c r="AQ5" s="330"/>
      <c r="AR5" s="319"/>
      <c r="AS5" s="319"/>
      <c r="AT5" s="330"/>
      <c r="AU5" s="330"/>
      <c r="AV5" s="319"/>
      <c r="AW5" s="319"/>
      <c r="AX5" s="330"/>
      <c r="AY5" s="330"/>
      <c r="AZ5" s="335"/>
      <c r="BA5" s="335"/>
      <c r="BB5" s="327"/>
      <c r="BC5" s="327"/>
      <c r="BD5" s="319"/>
      <c r="BE5" s="319"/>
      <c r="BF5" s="327"/>
      <c r="BG5" s="327"/>
      <c r="BH5" s="319"/>
      <c r="BI5" s="319"/>
      <c r="BJ5" s="327"/>
      <c r="BK5" s="327"/>
      <c r="BL5" s="319"/>
      <c r="BM5" s="319"/>
      <c r="BN5" s="327"/>
      <c r="BO5" s="327"/>
      <c r="BP5" s="319"/>
      <c r="BQ5" s="319"/>
      <c r="BR5" s="327"/>
      <c r="BS5" s="327"/>
      <c r="BT5" s="319"/>
      <c r="BU5" s="319"/>
      <c r="BV5" s="327"/>
      <c r="BW5" s="327"/>
      <c r="BX5" s="319"/>
      <c r="BY5" s="319"/>
      <c r="BZ5" s="327"/>
      <c r="CA5" s="327"/>
      <c r="CB5" s="319"/>
      <c r="CC5" s="319"/>
      <c r="CD5" s="327"/>
      <c r="CE5" s="327"/>
      <c r="CF5" s="319"/>
      <c r="CG5" s="319"/>
      <c r="CH5" s="327"/>
      <c r="CI5" s="327"/>
      <c r="CJ5" s="319"/>
      <c r="CK5" s="319"/>
      <c r="CL5" s="327"/>
      <c r="CM5" s="327"/>
      <c r="CN5" s="319"/>
      <c r="CO5" s="319"/>
      <c r="CP5" s="327"/>
      <c r="CQ5" s="327"/>
      <c r="CR5" s="333"/>
      <c r="CS5" s="334"/>
      <c r="CT5" s="327"/>
      <c r="CU5" s="327"/>
      <c r="CV5" s="333"/>
      <c r="CW5" s="334"/>
    </row>
    <row r="6" spans="1:101" s="57" customFormat="1" x14ac:dyDescent="0.5">
      <c r="A6" s="337"/>
      <c r="B6" s="329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23" t="s">
        <v>203</v>
      </c>
      <c r="B4" s="329" t="s">
        <v>29</v>
      </c>
      <c r="C4" s="322" t="s">
        <v>95</v>
      </c>
      <c r="D4" s="338" t="s">
        <v>208</v>
      </c>
      <c r="E4" s="339"/>
      <c r="F4" s="330">
        <v>22061</v>
      </c>
      <c r="G4" s="327"/>
      <c r="H4" s="319" t="s">
        <v>172</v>
      </c>
      <c r="I4" s="319"/>
      <c r="J4" s="330">
        <v>22093</v>
      </c>
      <c r="K4" s="327"/>
      <c r="L4" s="319" t="s">
        <v>172</v>
      </c>
      <c r="M4" s="319"/>
      <c r="N4" s="330">
        <v>22128</v>
      </c>
      <c r="O4" s="327"/>
      <c r="P4" s="319" t="s">
        <v>172</v>
      </c>
      <c r="Q4" s="319"/>
      <c r="R4" s="330">
        <v>22159</v>
      </c>
      <c r="S4" s="327"/>
      <c r="T4" s="319" t="s">
        <v>172</v>
      </c>
      <c r="U4" s="319"/>
      <c r="V4" s="330">
        <v>22184</v>
      </c>
      <c r="W4" s="327"/>
      <c r="X4" s="319" t="s">
        <v>172</v>
      </c>
      <c r="Y4" s="319"/>
      <c r="Z4" s="330">
        <v>22220</v>
      </c>
      <c r="AA4" s="327"/>
      <c r="AB4" s="319" t="s">
        <v>172</v>
      </c>
      <c r="AC4" s="319"/>
      <c r="AD4" s="330">
        <v>22250</v>
      </c>
      <c r="AE4" s="327"/>
      <c r="AF4" s="319" t="s">
        <v>172</v>
      </c>
      <c r="AG4" s="319"/>
      <c r="AH4" s="330">
        <v>22281</v>
      </c>
      <c r="AI4" s="327"/>
      <c r="AJ4" s="319" t="s">
        <v>172</v>
      </c>
      <c r="AK4" s="319"/>
      <c r="AL4" s="330">
        <v>22312</v>
      </c>
      <c r="AM4" s="327"/>
      <c r="AN4" s="331" t="s">
        <v>172</v>
      </c>
      <c r="AO4" s="332"/>
      <c r="AP4" s="330">
        <v>22340</v>
      </c>
      <c r="AQ4" s="327"/>
      <c r="AR4" s="331" t="s">
        <v>172</v>
      </c>
      <c r="AS4" s="332"/>
      <c r="AT4" s="330">
        <v>22366</v>
      </c>
      <c r="AU4" s="327"/>
      <c r="AV4" s="331" t="s">
        <v>207</v>
      </c>
      <c r="AW4" s="332"/>
      <c r="AX4" s="330">
        <v>22401</v>
      </c>
      <c r="AY4" s="327"/>
      <c r="AZ4" s="331" t="s">
        <v>234</v>
      </c>
      <c r="BA4" s="332"/>
      <c r="BB4" s="346" t="s">
        <v>228</v>
      </c>
      <c r="BC4" s="347"/>
      <c r="BD4" s="342" t="s">
        <v>229</v>
      </c>
      <c r="BE4" s="343"/>
    </row>
    <row r="5" spans="1:57" x14ac:dyDescent="0.2">
      <c r="A5" s="336"/>
      <c r="B5" s="329"/>
      <c r="C5" s="322"/>
      <c r="D5" s="340" t="s">
        <v>209</v>
      </c>
      <c r="E5" s="341"/>
      <c r="F5" s="327"/>
      <c r="G5" s="327"/>
      <c r="H5" s="319"/>
      <c r="I5" s="319"/>
      <c r="J5" s="327"/>
      <c r="K5" s="327"/>
      <c r="L5" s="319"/>
      <c r="M5" s="319"/>
      <c r="N5" s="327"/>
      <c r="O5" s="327"/>
      <c r="P5" s="319"/>
      <c r="Q5" s="319"/>
      <c r="R5" s="327"/>
      <c r="S5" s="327"/>
      <c r="T5" s="319"/>
      <c r="U5" s="319"/>
      <c r="V5" s="327"/>
      <c r="W5" s="327"/>
      <c r="X5" s="319"/>
      <c r="Y5" s="319"/>
      <c r="Z5" s="327"/>
      <c r="AA5" s="327"/>
      <c r="AB5" s="319"/>
      <c r="AC5" s="319"/>
      <c r="AD5" s="327"/>
      <c r="AE5" s="327"/>
      <c r="AF5" s="319"/>
      <c r="AG5" s="319"/>
      <c r="AH5" s="327"/>
      <c r="AI5" s="327"/>
      <c r="AJ5" s="319"/>
      <c r="AK5" s="319"/>
      <c r="AL5" s="327"/>
      <c r="AM5" s="327"/>
      <c r="AN5" s="333"/>
      <c r="AO5" s="334"/>
      <c r="AP5" s="327"/>
      <c r="AQ5" s="327"/>
      <c r="AR5" s="333"/>
      <c r="AS5" s="334"/>
      <c r="AT5" s="327"/>
      <c r="AU5" s="327"/>
      <c r="AV5" s="333"/>
      <c r="AW5" s="334"/>
      <c r="AX5" s="327"/>
      <c r="AY5" s="327"/>
      <c r="AZ5" s="333"/>
      <c r="BA5" s="334"/>
      <c r="BB5" s="348"/>
      <c r="BC5" s="349"/>
      <c r="BD5" s="344"/>
      <c r="BE5" s="345"/>
    </row>
    <row r="6" spans="1:57" x14ac:dyDescent="0.5">
      <c r="A6" s="337"/>
      <c r="B6" s="329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8"/>
  <sheetViews>
    <sheetView tabSelected="1" view="pageBreakPreview" zoomScale="90" zoomScaleNormal="80" zoomScaleSheetLayoutView="90" workbookViewId="0">
      <pane xSplit="3" ySplit="7" topLeftCell="AZ8" activePane="bottomRight" state="frozen"/>
      <selection pane="topRight" activeCell="D1" sqref="D1"/>
      <selection pane="bottomLeft" activeCell="A8" sqref="A8"/>
      <selection pane="bottomRight" activeCell="BF84" sqref="BF84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6.5703125" style="2" customWidth="1"/>
    <col min="4" max="7" width="13.7109375" style="291" customWidth="1"/>
    <col min="8" max="9" width="13.7109375" style="88" customWidth="1"/>
    <col min="10" max="11" width="13.7109375" style="291" customWidth="1"/>
    <col min="12" max="13" width="13.7109375" style="88" customWidth="1"/>
    <col min="14" max="15" width="13.7109375" style="291" customWidth="1"/>
    <col min="16" max="17" width="13.7109375" style="88" customWidth="1"/>
    <col min="18" max="19" width="13.7109375" style="291" customWidth="1"/>
    <col min="20" max="21" width="13.7109375" style="88" customWidth="1"/>
    <col min="22" max="23" width="13.7109375" style="291" customWidth="1"/>
    <col min="24" max="25" width="13.7109375" style="88" customWidth="1"/>
    <col min="26" max="27" width="13.7109375" style="291" customWidth="1"/>
    <col min="28" max="29" width="13.7109375" style="88" customWidth="1"/>
    <col min="30" max="31" width="13.7109375" style="291" customWidth="1"/>
    <col min="32" max="33" width="13.7109375" style="88" customWidth="1"/>
    <col min="34" max="35" width="13.7109375" style="291" customWidth="1"/>
    <col min="36" max="37" width="13.7109375" style="88" customWidth="1"/>
    <col min="38" max="39" width="13.7109375" style="291" customWidth="1"/>
    <col min="40" max="41" width="13.7109375" style="88" customWidth="1"/>
    <col min="42" max="43" width="13.7109375" style="291" customWidth="1"/>
    <col min="44" max="45" width="13.7109375" style="88" customWidth="1"/>
    <col min="46" max="47" width="13.7109375" style="291" customWidth="1"/>
    <col min="48" max="49" width="13.7109375" style="88" customWidth="1"/>
    <col min="50" max="51" width="13.7109375" style="291" customWidth="1"/>
    <col min="52" max="53" width="13.7109375" style="88" customWidth="1"/>
    <col min="54" max="55" width="13.7109375" style="291" customWidth="1"/>
    <col min="56" max="57" width="13.7109375" style="88" customWidth="1"/>
    <col min="58" max="59" width="13.7109375" style="291" customWidth="1"/>
    <col min="60" max="61" width="13.7109375" style="88" customWidth="1"/>
    <col min="62" max="62" width="15.140625" style="302" customWidth="1"/>
    <col min="63" max="63" width="15.85546875" style="302" customWidth="1"/>
    <col min="64" max="66" width="9.140625" style="234" customWidth="1"/>
    <col min="67" max="16384" width="9.140625" style="234"/>
  </cols>
  <sheetData>
    <row r="1" spans="1:63" x14ac:dyDescent="0.55000000000000004">
      <c r="A1" s="111" t="s">
        <v>166</v>
      </c>
      <c r="B1" s="111"/>
      <c r="C1" s="111"/>
      <c r="D1" s="260"/>
      <c r="E1" s="260"/>
      <c r="F1" s="260"/>
      <c r="G1" s="260"/>
      <c r="H1" s="261"/>
      <c r="I1" s="261"/>
      <c r="J1" s="260"/>
      <c r="K1" s="260"/>
      <c r="L1" s="261"/>
      <c r="M1" s="261"/>
      <c r="N1" s="260"/>
      <c r="O1" s="260"/>
      <c r="P1" s="261"/>
      <c r="Q1" s="261"/>
      <c r="R1" s="260"/>
      <c r="S1" s="260"/>
      <c r="T1" s="261"/>
      <c r="U1" s="261"/>
      <c r="V1" s="260"/>
      <c r="W1" s="260"/>
      <c r="X1" s="261"/>
      <c r="Y1" s="261"/>
      <c r="Z1" s="260"/>
      <c r="AA1" s="260"/>
      <c r="AB1" s="261"/>
      <c r="AC1" s="261"/>
      <c r="AD1" s="260"/>
      <c r="AE1" s="260"/>
      <c r="AF1" s="261"/>
      <c r="AG1" s="261"/>
      <c r="AH1" s="260"/>
      <c r="AI1" s="260"/>
      <c r="AJ1" s="261"/>
      <c r="AK1" s="261"/>
      <c r="AL1" s="260"/>
      <c r="AM1" s="260"/>
      <c r="AN1" s="261"/>
      <c r="AO1" s="261"/>
      <c r="AP1" s="260"/>
      <c r="AQ1" s="260"/>
      <c r="AR1" s="261"/>
      <c r="AS1" s="261"/>
      <c r="AT1" s="260"/>
      <c r="AU1" s="260"/>
      <c r="AV1" s="261"/>
      <c r="AW1" s="261"/>
      <c r="AX1" s="260"/>
      <c r="AY1" s="260"/>
      <c r="AZ1" s="261"/>
      <c r="BA1" s="261"/>
      <c r="BB1" s="260"/>
      <c r="BC1" s="260"/>
      <c r="BD1" s="261"/>
      <c r="BE1" s="261"/>
      <c r="BF1" s="260"/>
      <c r="BG1" s="260"/>
      <c r="BH1" s="261"/>
      <c r="BI1" s="261"/>
    </row>
    <row r="2" spans="1:63" x14ac:dyDescent="0.55000000000000004">
      <c r="A2" s="111" t="s">
        <v>286</v>
      </c>
      <c r="B2" s="111"/>
      <c r="C2" s="111"/>
      <c r="D2" s="260"/>
      <c r="E2" s="260"/>
      <c r="F2" s="260"/>
      <c r="G2" s="260"/>
      <c r="H2" s="261"/>
      <c r="I2" s="261"/>
      <c r="J2" s="260"/>
      <c r="K2" s="260"/>
      <c r="L2" s="261"/>
      <c r="M2" s="261"/>
      <c r="N2" s="260"/>
      <c r="O2" s="260"/>
      <c r="P2" s="261"/>
      <c r="Q2" s="261"/>
      <c r="R2" s="260"/>
      <c r="S2" s="260"/>
      <c r="T2" s="261"/>
      <c r="U2" s="261"/>
      <c r="V2" s="260"/>
      <c r="W2" s="260"/>
      <c r="X2" s="261"/>
      <c r="Y2" s="261"/>
      <c r="Z2" s="260"/>
      <c r="AA2" s="260"/>
      <c r="AB2" s="261"/>
      <c r="AC2" s="261"/>
      <c r="AD2" s="260"/>
      <c r="AE2" s="260"/>
      <c r="AF2" s="261"/>
      <c r="AG2" s="261"/>
      <c r="AH2" s="260"/>
      <c r="AI2" s="260"/>
      <c r="AJ2" s="261"/>
      <c r="AK2" s="261"/>
      <c r="AL2" s="260"/>
      <c r="AM2" s="260"/>
      <c r="AN2" s="261"/>
      <c r="AO2" s="261"/>
      <c r="AP2" s="260"/>
      <c r="AQ2" s="260"/>
      <c r="AR2" s="261"/>
      <c r="AS2" s="261"/>
      <c r="AT2" s="260"/>
      <c r="AU2" s="260"/>
      <c r="AV2" s="261"/>
      <c r="AW2" s="261"/>
      <c r="AX2" s="260"/>
      <c r="AY2" s="260"/>
      <c r="AZ2" s="261"/>
      <c r="BA2" s="261"/>
      <c r="BB2" s="260"/>
      <c r="BC2" s="260"/>
      <c r="BD2" s="261"/>
      <c r="BE2" s="261"/>
      <c r="BF2" s="260"/>
      <c r="BG2" s="260"/>
      <c r="BH2" s="261"/>
      <c r="BI2" s="261"/>
    </row>
    <row r="3" spans="1:63" ht="24" customHeight="1" x14ac:dyDescent="0.5">
      <c r="A3" s="4" t="s">
        <v>289</v>
      </c>
      <c r="B3" s="213"/>
      <c r="C3" s="213"/>
      <c r="D3" s="262"/>
      <c r="E3" s="262"/>
      <c r="F3" s="262"/>
      <c r="G3" s="262"/>
      <c r="H3" s="263"/>
      <c r="I3" s="263"/>
      <c r="J3" s="262"/>
      <c r="K3" s="262"/>
      <c r="L3" s="263"/>
      <c r="M3" s="263"/>
      <c r="N3" s="262"/>
      <c r="O3" s="262"/>
      <c r="P3" s="263"/>
      <c r="Q3" s="263"/>
      <c r="R3" s="262"/>
      <c r="S3" s="262"/>
      <c r="T3" s="263"/>
      <c r="U3" s="263"/>
      <c r="V3" s="262"/>
      <c r="W3" s="262"/>
      <c r="X3" s="263"/>
      <c r="Y3" s="263"/>
      <c r="Z3" s="262"/>
      <c r="AA3" s="262"/>
      <c r="AB3" s="263"/>
      <c r="AC3" s="263"/>
      <c r="AD3" s="262"/>
      <c r="AE3" s="262"/>
      <c r="AF3" s="263"/>
      <c r="AG3" s="263"/>
      <c r="AH3" s="262"/>
      <c r="AI3" s="262"/>
      <c r="AJ3" s="263"/>
      <c r="AK3" s="263"/>
      <c r="AL3" s="262"/>
      <c r="AM3" s="262"/>
      <c r="AN3" s="263"/>
      <c r="AO3" s="263"/>
      <c r="AP3" s="262"/>
      <c r="AQ3" s="262"/>
      <c r="AR3" s="263"/>
      <c r="AS3" s="263"/>
      <c r="AT3" s="262"/>
      <c r="AU3" s="262"/>
      <c r="AV3" s="263"/>
      <c r="AW3" s="263"/>
      <c r="AX3" s="262"/>
      <c r="AY3" s="262"/>
      <c r="AZ3" s="263"/>
      <c r="BA3" s="263"/>
      <c r="BB3" s="262"/>
      <c r="BC3" s="262"/>
      <c r="BD3" s="263"/>
      <c r="BE3" s="263"/>
      <c r="BF3" s="262"/>
      <c r="BG3" s="262"/>
      <c r="BH3" s="263"/>
      <c r="BI3" s="263"/>
      <c r="BJ3" s="303"/>
      <c r="BK3" s="303"/>
    </row>
    <row r="4" spans="1:63" ht="21.75" customHeight="1" x14ac:dyDescent="0.55000000000000004">
      <c r="A4" s="323" t="s">
        <v>203</v>
      </c>
      <c r="B4" s="329" t="s">
        <v>29</v>
      </c>
      <c r="C4" s="322" t="s">
        <v>95</v>
      </c>
      <c r="D4" s="360" t="s">
        <v>208</v>
      </c>
      <c r="E4" s="361"/>
      <c r="F4" s="354">
        <v>24258</v>
      </c>
      <c r="G4" s="355"/>
      <c r="H4" s="350" t="s">
        <v>207</v>
      </c>
      <c r="I4" s="351"/>
      <c r="J4" s="354">
        <v>24288</v>
      </c>
      <c r="K4" s="355"/>
      <c r="L4" s="350" t="s">
        <v>207</v>
      </c>
      <c r="M4" s="351"/>
      <c r="N4" s="354">
        <v>24319</v>
      </c>
      <c r="O4" s="355"/>
      <c r="P4" s="350" t="s">
        <v>172</v>
      </c>
      <c r="Q4" s="351"/>
      <c r="R4" s="354">
        <v>24350</v>
      </c>
      <c r="S4" s="355"/>
      <c r="T4" s="350" t="s">
        <v>172</v>
      </c>
      <c r="U4" s="351"/>
      <c r="V4" s="354">
        <v>24380</v>
      </c>
      <c r="W4" s="355"/>
      <c r="X4" s="350" t="s">
        <v>172</v>
      </c>
      <c r="Y4" s="351"/>
      <c r="Z4" s="354">
        <v>24411</v>
      </c>
      <c r="AA4" s="355"/>
      <c r="AB4" s="350" t="s">
        <v>172</v>
      </c>
      <c r="AC4" s="351"/>
      <c r="AD4" s="354">
        <v>24441</v>
      </c>
      <c r="AE4" s="355"/>
      <c r="AF4" s="350" t="s">
        <v>172</v>
      </c>
      <c r="AG4" s="351"/>
      <c r="AH4" s="354">
        <v>24472</v>
      </c>
      <c r="AI4" s="355"/>
      <c r="AJ4" s="350" t="s">
        <v>172</v>
      </c>
      <c r="AK4" s="351"/>
      <c r="AL4" s="354">
        <v>24503</v>
      </c>
      <c r="AM4" s="355"/>
      <c r="AN4" s="350" t="s">
        <v>172</v>
      </c>
      <c r="AO4" s="351"/>
      <c r="AP4" s="354" t="s">
        <v>287</v>
      </c>
      <c r="AQ4" s="355"/>
      <c r="AR4" s="350" t="s">
        <v>172</v>
      </c>
      <c r="AS4" s="351"/>
      <c r="AT4" s="354">
        <v>24562</v>
      </c>
      <c r="AU4" s="355"/>
      <c r="AV4" s="350" t="s">
        <v>172</v>
      </c>
      <c r="AW4" s="351"/>
      <c r="AX4" s="354">
        <v>24592</v>
      </c>
      <c r="AY4" s="355"/>
      <c r="AZ4" s="350" t="s">
        <v>207</v>
      </c>
      <c r="BA4" s="351"/>
      <c r="BB4" s="354">
        <v>24623</v>
      </c>
      <c r="BC4" s="355"/>
      <c r="BD4" s="350" t="s">
        <v>207</v>
      </c>
      <c r="BE4" s="351"/>
      <c r="BF4" s="354">
        <v>24653</v>
      </c>
      <c r="BG4" s="355"/>
      <c r="BH4" s="350" t="s">
        <v>207</v>
      </c>
      <c r="BI4" s="351"/>
      <c r="BJ4" s="356" t="s">
        <v>244</v>
      </c>
      <c r="BK4" s="357"/>
    </row>
    <row r="5" spans="1:63" ht="21.75" customHeight="1" x14ac:dyDescent="0.55000000000000004">
      <c r="A5" s="336"/>
      <c r="B5" s="329"/>
      <c r="C5" s="322"/>
      <c r="D5" s="362">
        <v>243373</v>
      </c>
      <c r="E5" s="363"/>
      <c r="F5" s="355"/>
      <c r="G5" s="355"/>
      <c r="H5" s="352"/>
      <c r="I5" s="353"/>
      <c r="J5" s="355"/>
      <c r="K5" s="355"/>
      <c r="L5" s="352"/>
      <c r="M5" s="353"/>
      <c r="N5" s="355"/>
      <c r="O5" s="355"/>
      <c r="P5" s="352"/>
      <c r="Q5" s="353"/>
      <c r="R5" s="355"/>
      <c r="S5" s="355"/>
      <c r="T5" s="352"/>
      <c r="U5" s="353"/>
      <c r="V5" s="355"/>
      <c r="W5" s="355"/>
      <c r="X5" s="352"/>
      <c r="Y5" s="353"/>
      <c r="Z5" s="355"/>
      <c r="AA5" s="355"/>
      <c r="AB5" s="352"/>
      <c r="AC5" s="353"/>
      <c r="AD5" s="355"/>
      <c r="AE5" s="355"/>
      <c r="AF5" s="352"/>
      <c r="AG5" s="353"/>
      <c r="AH5" s="355"/>
      <c r="AI5" s="355"/>
      <c r="AJ5" s="352"/>
      <c r="AK5" s="353"/>
      <c r="AL5" s="355"/>
      <c r="AM5" s="355"/>
      <c r="AN5" s="352"/>
      <c r="AO5" s="353"/>
      <c r="AP5" s="355"/>
      <c r="AQ5" s="355"/>
      <c r="AR5" s="352"/>
      <c r="AS5" s="353"/>
      <c r="AT5" s="355"/>
      <c r="AU5" s="355"/>
      <c r="AV5" s="352"/>
      <c r="AW5" s="353"/>
      <c r="AX5" s="355"/>
      <c r="AY5" s="355"/>
      <c r="AZ5" s="352"/>
      <c r="BA5" s="353"/>
      <c r="BB5" s="355"/>
      <c r="BC5" s="355"/>
      <c r="BD5" s="352"/>
      <c r="BE5" s="353"/>
      <c r="BF5" s="355"/>
      <c r="BG5" s="355"/>
      <c r="BH5" s="352"/>
      <c r="BI5" s="353"/>
      <c r="BJ5" s="358" t="s">
        <v>288</v>
      </c>
      <c r="BK5" s="359"/>
    </row>
    <row r="6" spans="1:63" x14ac:dyDescent="0.55000000000000004">
      <c r="A6" s="337"/>
      <c r="B6" s="329"/>
      <c r="C6" s="216" t="s">
        <v>96</v>
      </c>
      <c r="D6" s="264" t="s">
        <v>38</v>
      </c>
      <c r="E6" s="264" t="s">
        <v>39</v>
      </c>
      <c r="F6" s="264" t="s">
        <v>38</v>
      </c>
      <c r="G6" s="264" t="s">
        <v>39</v>
      </c>
      <c r="H6" s="159" t="s">
        <v>38</v>
      </c>
      <c r="I6" s="159" t="s">
        <v>39</v>
      </c>
      <c r="J6" s="264" t="s">
        <v>38</v>
      </c>
      <c r="K6" s="264" t="s">
        <v>39</v>
      </c>
      <c r="L6" s="159" t="s">
        <v>38</v>
      </c>
      <c r="M6" s="159" t="s">
        <v>39</v>
      </c>
      <c r="N6" s="264" t="s">
        <v>38</v>
      </c>
      <c r="O6" s="264" t="s">
        <v>39</v>
      </c>
      <c r="P6" s="159" t="s">
        <v>38</v>
      </c>
      <c r="Q6" s="159" t="s">
        <v>39</v>
      </c>
      <c r="R6" s="264" t="s">
        <v>38</v>
      </c>
      <c r="S6" s="264" t="s">
        <v>39</v>
      </c>
      <c r="T6" s="159" t="s">
        <v>38</v>
      </c>
      <c r="U6" s="159" t="s">
        <v>39</v>
      </c>
      <c r="V6" s="264" t="s">
        <v>38</v>
      </c>
      <c r="W6" s="264" t="s">
        <v>39</v>
      </c>
      <c r="X6" s="159" t="s">
        <v>38</v>
      </c>
      <c r="Y6" s="159" t="s">
        <v>39</v>
      </c>
      <c r="Z6" s="264" t="s">
        <v>38</v>
      </c>
      <c r="AA6" s="264" t="s">
        <v>39</v>
      </c>
      <c r="AB6" s="159" t="s">
        <v>38</v>
      </c>
      <c r="AC6" s="159" t="s">
        <v>39</v>
      </c>
      <c r="AD6" s="264" t="s">
        <v>38</v>
      </c>
      <c r="AE6" s="264" t="s">
        <v>39</v>
      </c>
      <c r="AF6" s="159" t="s">
        <v>38</v>
      </c>
      <c r="AG6" s="159" t="s">
        <v>39</v>
      </c>
      <c r="AH6" s="264" t="s">
        <v>38</v>
      </c>
      <c r="AI6" s="264" t="s">
        <v>39</v>
      </c>
      <c r="AJ6" s="159" t="s">
        <v>38</v>
      </c>
      <c r="AK6" s="159" t="s">
        <v>39</v>
      </c>
      <c r="AL6" s="264" t="s">
        <v>38</v>
      </c>
      <c r="AM6" s="264" t="s">
        <v>39</v>
      </c>
      <c r="AN6" s="159" t="s">
        <v>38</v>
      </c>
      <c r="AO6" s="159" t="s">
        <v>39</v>
      </c>
      <c r="AP6" s="264" t="s">
        <v>38</v>
      </c>
      <c r="AQ6" s="264" t="s">
        <v>39</v>
      </c>
      <c r="AR6" s="159" t="s">
        <v>38</v>
      </c>
      <c r="AS6" s="159" t="s">
        <v>39</v>
      </c>
      <c r="AT6" s="264" t="s">
        <v>38</v>
      </c>
      <c r="AU6" s="264" t="s">
        <v>39</v>
      </c>
      <c r="AV6" s="159" t="s">
        <v>38</v>
      </c>
      <c r="AW6" s="159" t="s">
        <v>39</v>
      </c>
      <c r="AX6" s="264" t="s">
        <v>38</v>
      </c>
      <c r="AY6" s="264" t="s">
        <v>39</v>
      </c>
      <c r="AZ6" s="159" t="s">
        <v>38</v>
      </c>
      <c r="BA6" s="159" t="s">
        <v>39</v>
      </c>
      <c r="BB6" s="264" t="s">
        <v>38</v>
      </c>
      <c r="BC6" s="264" t="s">
        <v>39</v>
      </c>
      <c r="BD6" s="159" t="s">
        <v>38</v>
      </c>
      <c r="BE6" s="159" t="s">
        <v>39</v>
      </c>
      <c r="BF6" s="264" t="s">
        <v>38</v>
      </c>
      <c r="BG6" s="264" t="s">
        <v>39</v>
      </c>
      <c r="BH6" s="159" t="s">
        <v>38</v>
      </c>
      <c r="BI6" s="159" t="s">
        <v>39</v>
      </c>
      <c r="BJ6" s="304" t="s">
        <v>38</v>
      </c>
      <c r="BK6" s="304" t="s">
        <v>39</v>
      </c>
    </row>
    <row r="7" spans="1:63" x14ac:dyDescent="0.55000000000000004">
      <c r="A7" s="217"/>
      <c r="B7" s="235"/>
      <c r="C7" s="216"/>
      <c r="D7" s="264"/>
      <c r="E7" s="264"/>
      <c r="F7" s="264"/>
      <c r="G7" s="264"/>
      <c r="H7" s="159"/>
      <c r="I7" s="159"/>
      <c r="J7" s="264"/>
      <c r="K7" s="264"/>
      <c r="L7" s="159"/>
      <c r="M7" s="159"/>
      <c r="N7" s="264"/>
      <c r="O7" s="264"/>
      <c r="P7" s="159"/>
      <c r="Q7" s="159"/>
      <c r="R7" s="264"/>
      <c r="S7" s="264"/>
      <c r="T7" s="159"/>
      <c r="U7" s="159"/>
      <c r="V7" s="264"/>
      <c r="W7" s="264"/>
      <c r="X7" s="159"/>
      <c r="Y7" s="159"/>
      <c r="Z7" s="264"/>
      <c r="AA7" s="264"/>
      <c r="AB7" s="159"/>
      <c r="AC7" s="159"/>
      <c r="AD7" s="264"/>
      <c r="AE7" s="264"/>
      <c r="AF7" s="159"/>
      <c r="AG7" s="159"/>
      <c r="AH7" s="264"/>
      <c r="AI7" s="264"/>
      <c r="AJ7" s="159"/>
      <c r="AK7" s="159"/>
      <c r="AL7" s="264"/>
      <c r="AM7" s="264"/>
      <c r="AN7" s="159"/>
      <c r="AO7" s="159"/>
      <c r="AP7" s="264"/>
      <c r="AQ7" s="264"/>
      <c r="AR7" s="159"/>
      <c r="AS7" s="159"/>
      <c r="AT7" s="264"/>
      <c r="AU7" s="264"/>
      <c r="AV7" s="159"/>
      <c r="AW7" s="159"/>
      <c r="AX7" s="264"/>
      <c r="AY7" s="264"/>
      <c r="AZ7" s="159"/>
      <c r="BA7" s="159"/>
      <c r="BB7" s="264"/>
      <c r="BC7" s="264"/>
      <c r="BD7" s="159"/>
      <c r="BE7" s="159"/>
      <c r="BF7" s="264"/>
      <c r="BG7" s="264"/>
      <c r="BH7" s="159"/>
      <c r="BI7" s="159"/>
      <c r="BJ7" s="305"/>
      <c r="BK7" s="306"/>
    </row>
    <row r="8" spans="1:63" ht="20.100000000000001" customHeight="1" x14ac:dyDescent="0.55000000000000004">
      <c r="A8" s="218">
        <v>1</v>
      </c>
      <c r="B8" s="219" t="s">
        <v>1</v>
      </c>
      <c r="C8" s="220">
        <v>1</v>
      </c>
      <c r="D8" s="265">
        <v>34250.65</v>
      </c>
      <c r="E8" s="265"/>
      <c r="F8" s="266">
        <v>15000</v>
      </c>
      <c r="G8" s="265">
        <v>17950</v>
      </c>
      <c r="H8" s="243">
        <f>SUM(D8+F8-G8)</f>
        <v>31300.65</v>
      </c>
      <c r="I8" s="243">
        <v>0</v>
      </c>
      <c r="J8" s="266">
        <v>15000</v>
      </c>
      <c r="K8" s="266">
        <v>19083.490000000002</v>
      </c>
      <c r="L8" s="243">
        <f>SUM(H8+J8-K8)</f>
        <v>27217.16</v>
      </c>
      <c r="M8" s="243">
        <v>0</v>
      </c>
      <c r="N8" s="266">
        <v>15000</v>
      </c>
      <c r="O8" s="266">
        <v>18822</v>
      </c>
      <c r="P8" s="243">
        <f>SUM(L8+N8-O8)</f>
        <v>23395.160000000003</v>
      </c>
      <c r="Q8" s="243">
        <v>0</v>
      </c>
      <c r="R8" s="266">
        <f>21000+14493.22</f>
        <v>35493.22</v>
      </c>
      <c r="S8" s="265">
        <f>19347.75+14493.22</f>
        <v>33840.97</v>
      </c>
      <c r="T8" s="243">
        <f>SUM(P8+R8-S8)</f>
        <v>25047.410000000003</v>
      </c>
      <c r="U8" s="243">
        <v>0</v>
      </c>
      <c r="V8" s="266">
        <v>24027.57</v>
      </c>
      <c r="W8" s="265">
        <v>28076.87</v>
      </c>
      <c r="X8" s="243">
        <f>SUM(T8+V8-W8)</f>
        <v>20998.110000000004</v>
      </c>
      <c r="Y8" s="243">
        <v>0</v>
      </c>
      <c r="Z8" s="266">
        <v>54304.98</v>
      </c>
      <c r="AA8" s="265">
        <v>44991.42</v>
      </c>
      <c r="AB8" s="243">
        <f>SUM(X8+Z8-AA8)</f>
        <v>30311.670000000013</v>
      </c>
      <c r="AC8" s="243">
        <v>0</v>
      </c>
      <c r="AD8" s="266">
        <v>31288.28</v>
      </c>
      <c r="AE8" s="265">
        <v>26148.02</v>
      </c>
      <c r="AF8" s="243">
        <f>SUM(AB8+AD8-AE8)</f>
        <v>35451.930000000008</v>
      </c>
      <c r="AG8" s="243">
        <v>0</v>
      </c>
      <c r="AH8" s="266">
        <v>16000</v>
      </c>
      <c r="AI8" s="265">
        <v>25946.37</v>
      </c>
      <c r="AJ8" s="243">
        <f>SUM(AF8+AH8-AI8)</f>
        <v>25505.560000000009</v>
      </c>
      <c r="AK8" s="243">
        <v>0</v>
      </c>
      <c r="AL8" s="301">
        <v>65062.48</v>
      </c>
      <c r="AM8" s="265">
        <v>52673.48</v>
      </c>
      <c r="AN8" s="243">
        <f>SUM(AJ8+AL8-AM8)</f>
        <v>37894.560000000005</v>
      </c>
      <c r="AO8" s="243">
        <v>0</v>
      </c>
      <c r="AP8" s="266">
        <v>114479.15</v>
      </c>
      <c r="AQ8" s="265">
        <v>115796.35</v>
      </c>
      <c r="AR8" s="243">
        <f>SUM(AN8+AP8-AQ8)</f>
        <v>36577.359999999986</v>
      </c>
      <c r="AS8" s="243">
        <v>0</v>
      </c>
      <c r="AT8" s="266">
        <v>211007.81</v>
      </c>
      <c r="AU8" s="265">
        <v>211737.73</v>
      </c>
      <c r="AV8" s="243">
        <f>SUM(AR8+AT8-AU8)</f>
        <v>35847.439999999973</v>
      </c>
      <c r="AW8" s="243">
        <v>0</v>
      </c>
      <c r="AX8" s="266">
        <v>1074175.1599999999</v>
      </c>
      <c r="AY8" s="265">
        <v>1085312.02</v>
      </c>
      <c r="AZ8" s="243">
        <f>SUM(AV8+AX8-AY8)</f>
        <v>24710.579999999842</v>
      </c>
      <c r="BA8" s="243">
        <v>0</v>
      </c>
      <c r="BB8" s="266">
        <v>53211.91</v>
      </c>
      <c r="BC8" s="265">
        <v>48211.91</v>
      </c>
      <c r="BD8" s="243">
        <f>SUM(AZ8+BB8-BC8)</f>
        <v>29710.579999999842</v>
      </c>
      <c r="BE8" s="243">
        <v>0</v>
      </c>
      <c r="BF8" s="266">
        <v>17000</v>
      </c>
      <c r="BG8" s="265">
        <v>28522.43</v>
      </c>
      <c r="BH8" s="243">
        <f>SUM(BD8+BF8-BG8)</f>
        <v>18188.149999999841</v>
      </c>
      <c r="BI8" s="243">
        <v>0</v>
      </c>
      <c r="BJ8" s="307">
        <f>+F8+J8+N8+R8+V8+Z8+AD8+AH8+AL8+AP8+AT8+AX8</f>
        <v>1670838.65</v>
      </c>
      <c r="BK8" s="307">
        <f>+G8+K8+O8+S8+W8+AA8+AE8+AI8+AM8+AQ8+AU8+AY8</f>
        <v>1680378.72</v>
      </c>
    </row>
    <row r="9" spans="1:63" ht="20.100000000000001" customHeight="1" x14ac:dyDescent="0.55000000000000004">
      <c r="A9" s="221">
        <v>2</v>
      </c>
      <c r="B9" s="222" t="s">
        <v>40</v>
      </c>
      <c r="C9" s="223">
        <v>11</v>
      </c>
      <c r="D9" s="267">
        <v>270685.65999999997</v>
      </c>
      <c r="E9" s="268"/>
      <c r="F9" s="269"/>
      <c r="G9" s="270">
        <v>15000</v>
      </c>
      <c r="H9" s="244">
        <f t="shared" ref="H9:H72" si="0">SUM(D9+F9-G9)</f>
        <v>255685.65999999997</v>
      </c>
      <c r="I9" s="244">
        <v>0</v>
      </c>
      <c r="J9" s="269"/>
      <c r="K9" s="269">
        <v>15000</v>
      </c>
      <c r="L9" s="244">
        <f>SUM(H9+J9-K9)</f>
        <v>240685.65999999997</v>
      </c>
      <c r="M9" s="241">
        <v>0</v>
      </c>
      <c r="N9" s="269"/>
      <c r="O9" s="269">
        <v>15000</v>
      </c>
      <c r="P9" s="244">
        <f>SUM(L9+N9-O9)</f>
        <v>225685.65999999997</v>
      </c>
      <c r="Q9" s="241">
        <v>0</v>
      </c>
      <c r="R9" s="271"/>
      <c r="S9" s="267">
        <f>200+15000</f>
        <v>15200</v>
      </c>
      <c r="T9" s="241">
        <f>SUM(P9+R9-S9)</f>
        <v>210485.65999999997</v>
      </c>
      <c r="U9" s="241">
        <v>0</v>
      </c>
      <c r="V9" s="271">
        <v>374.97</v>
      </c>
      <c r="W9" s="267">
        <v>15000</v>
      </c>
      <c r="X9" s="241">
        <f>SUM(T9+V9-W9)</f>
        <v>195860.62999999998</v>
      </c>
      <c r="Y9" s="241">
        <v>0</v>
      </c>
      <c r="Z9" s="271"/>
      <c r="AA9" s="267">
        <v>15000</v>
      </c>
      <c r="AB9" s="241">
        <f>SUM(X9+Z9-AA9)</f>
        <v>180860.62999999998</v>
      </c>
      <c r="AC9" s="241">
        <v>0</v>
      </c>
      <c r="AD9" s="271"/>
      <c r="AE9" s="267">
        <v>15000</v>
      </c>
      <c r="AF9" s="241">
        <f>SUM(AB9+AD9-AE9)</f>
        <v>165860.62999999998</v>
      </c>
      <c r="AG9" s="241">
        <v>0</v>
      </c>
      <c r="AH9" s="271"/>
      <c r="AI9" s="267">
        <f>15000+200</f>
        <v>15200</v>
      </c>
      <c r="AJ9" s="241">
        <f>SUM(AF9+AH9-AI9)</f>
        <v>150660.62999999998</v>
      </c>
      <c r="AK9" s="241">
        <v>0</v>
      </c>
      <c r="AL9" s="271"/>
      <c r="AM9" s="267">
        <v>15000</v>
      </c>
      <c r="AN9" s="241">
        <f>SUM(AJ9+AL9-AM9)</f>
        <v>135660.62999999998</v>
      </c>
      <c r="AO9" s="241">
        <v>0</v>
      </c>
      <c r="AP9" s="271"/>
      <c r="AQ9" s="267"/>
      <c r="AR9" s="241">
        <f>SUM(AN9+AP9-AQ9)</f>
        <v>135660.62999999998</v>
      </c>
      <c r="AS9" s="241">
        <v>0</v>
      </c>
      <c r="AT9" s="271">
        <f>5000+1500+282.5</f>
        <v>6782.5</v>
      </c>
      <c r="AU9" s="267"/>
      <c r="AV9" s="241">
        <f>SUM(AR9+AT9-AU9)</f>
        <v>142443.12999999998</v>
      </c>
      <c r="AW9" s="241">
        <v>0</v>
      </c>
      <c r="AX9" s="271">
        <f>10500+4000+5500</f>
        <v>20000</v>
      </c>
      <c r="AY9" s="267"/>
      <c r="AZ9" s="241">
        <f>SUM(AV9+AX9-AY9)</f>
        <v>162443.12999999998</v>
      </c>
      <c r="BA9" s="241">
        <v>0</v>
      </c>
      <c r="BB9" s="271"/>
      <c r="BC9" s="267"/>
      <c r="BD9" s="241">
        <f>SUM(AZ9+BB9-BC9)</f>
        <v>162443.12999999998</v>
      </c>
      <c r="BE9" s="241">
        <v>0</v>
      </c>
      <c r="BF9" s="271">
        <v>7000</v>
      </c>
      <c r="BG9" s="267"/>
      <c r="BH9" s="241">
        <f>SUM(BD9+BF9-BG9)</f>
        <v>169443.12999999998</v>
      </c>
      <c r="BI9" s="241">
        <v>0</v>
      </c>
      <c r="BJ9" s="307">
        <f>+F9+J9+N9+R9+V9+Z9+AD9+AH9+AL9+AP9+AT9+AX9</f>
        <v>27157.47</v>
      </c>
      <c r="BK9" s="307">
        <f>+G9+K9+O9+S9+W9+AA9+AE9+AI9+AM9+AQ9+AU9+AY9</f>
        <v>135400</v>
      </c>
    </row>
    <row r="10" spans="1:63" ht="20.100000000000001" customHeight="1" x14ac:dyDescent="0.55000000000000004">
      <c r="A10" s="221">
        <v>3</v>
      </c>
      <c r="B10" s="224" t="s">
        <v>248</v>
      </c>
      <c r="C10" s="223">
        <v>15</v>
      </c>
      <c r="D10" s="267">
        <v>593.74</v>
      </c>
      <c r="E10" s="270"/>
      <c r="F10" s="269"/>
      <c r="G10" s="269"/>
      <c r="H10" s="244">
        <f t="shared" si="0"/>
        <v>593.74</v>
      </c>
      <c r="I10" s="244">
        <v>0</v>
      </c>
      <c r="J10" s="269"/>
      <c r="K10" s="269"/>
      <c r="L10" s="244">
        <f>SUM(H10+J10-K10)</f>
        <v>593.74</v>
      </c>
      <c r="M10" s="244">
        <v>0</v>
      </c>
      <c r="N10" s="269"/>
      <c r="O10" s="269"/>
      <c r="P10" s="244">
        <f>SUM(L10+N10-O10)</f>
        <v>593.74</v>
      </c>
      <c r="Q10" s="244">
        <v>0</v>
      </c>
      <c r="R10" s="270"/>
      <c r="S10" s="267"/>
      <c r="T10" s="241">
        <f>SUM(P10+R10-S10)</f>
        <v>593.74</v>
      </c>
      <c r="U10" s="241">
        <v>0</v>
      </c>
      <c r="V10" s="270">
        <v>0.92</v>
      </c>
      <c r="W10" s="267"/>
      <c r="X10" s="241">
        <f>SUM(T10+V10-W10)</f>
        <v>594.66</v>
      </c>
      <c r="Y10" s="241">
        <v>0</v>
      </c>
      <c r="Z10" s="270"/>
      <c r="AA10" s="267"/>
      <c r="AB10" s="241">
        <f>SUM(X10+Z10-AA10)</f>
        <v>594.66</v>
      </c>
      <c r="AC10" s="241">
        <v>0</v>
      </c>
      <c r="AD10" s="270"/>
      <c r="AE10" s="267"/>
      <c r="AF10" s="241">
        <f>SUM(AB10+AD10-AE10)</f>
        <v>594.66</v>
      </c>
      <c r="AG10" s="241">
        <v>0</v>
      </c>
      <c r="AH10" s="270"/>
      <c r="AI10" s="267"/>
      <c r="AJ10" s="241">
        <f>SUM(AF10+AH10-AI10)</f>
        <v>594.66</v>
      </c>
      <c r="AK10" s="241">
        <v>0</v>
      </c>
      <c r="AL10" s="270"/>
      <c r="AM10" s="267"/>
      <c r="AN10" s="241">
        <f>SUM(AJ10+AL10-AM10)</f>
        <v>594.66</v>
      </c>
      <c r="AO10" s="241">
        <v>0</v>
      </c>
      <c r="AP10" s="270"/>
      <c r="AQ10" s="267"/>
      <c r="AR10" s="241">
        <f>SUM(AN10+AP10-AQ10)</f>
        <v>594.66</v>
      </c>
      <c r="AS10" s="241">
        <v>0</v>
      </c>
      <c r="AT10" s="270">
        <v>1.04</v>
      </c>
      <c r="AU10" s="267"/>
      <c r="AV10" s="241">
        <f>SUM(AR10+AT10-AU10)</f>
        <v>595.69999999999993</v>
      </c>
      <c r="AW10" s="241">
        <v>0</v>
      </c>
      <c r="AX10" s="270"/>
      <c r="AY10" s="267"/>
      <c r="AZ10" s="241">
        <f>SUM(AV10+AX10-AY10)</f>
        <v>595.69999999999993</v>
      </c>
      <c r="BA10" s="241">
        <v>0</v>
      </c>
      <c r="BB10" s="270"/>
      <c r="BC10" s="267"/>
      <c r="BD10" s="241">
        <f>SUM(AZ10+BB10-BC10)</f>
        <v>595.69999999999993</v>
      </c>
      <c r="BE10" s="241">
        <v>0</v>
      </c>
      <c r="BF10" s="270"/>
      <c r="BG10" s="267"/>
      <c r="BH10" s="241">
        <f>SUM(BD10+BF10-BG10)</f>
        <v>595.69999999999993</v>
      </c>
      <c r="BI10" s="241">
        <v>0</v>
      </c>
      <c r="BJ10" s="307">
        <f>+F10+J10+N10+R10+V10+Z10+AD10+AH10+AL10+AP10+AT10+AX10</f>
        <v>1.96</v>
      </c>
      <c r="BK10" s="307">
        <f t="shared" ref="BK10:BK16" si="1">+G10+K10+O10+S10+W10+AA10+AE10+AI10+AM10+AQ10+AU10+AY10</f>
        <v>0</v>
      </c>
    </row>
    <row r="11" spans="1:63" ht="20.100000000000001" customHeight="1" x14ac:dyDescent="0.55000000000000004">
      <c r="A11" s="221">
        <v>4</v>
      </c>
      <c r="B11" s="225" t="s">
        <v>249</v>
      </c>
      <c r="C11" s="223">
        <v>17</v>
      </c>
      <c r="D11" s="270">
        <v>114667.43</v>
      </c>
      <c r="E11" s="270"/>
      <c r="F11" s="270"/>
      <c r="G11" s="270"/>
      <c r="H11" s="241">
        <f t="shared" si="0"/>
        <v>114667.43</v>
      </c>
      <c r="I11" s="241">
        <v>0</v>
      </c>
      <c r="J11" s="270"/>
      <c r="K11" s="270"/>
      <c r="L11" s="241">
        <f t="shared" ref="L11:L24" si="2">SUM(H11+J11-K11)</f>
        <v>114667.43</v>
      </c>
      <c r="M11" s="241">
        <v>0</v>
      </c>
      <c r="N11" s="270"/>
      <c r="O11" s="270"/>
      <c r="P11" s="241">
        <f t="shared" ref="P11:P24" si="3">SUM(L11+N11-O11)</f>
        <v>114667.43</v>
      </c>
      <c r="Q11" s="241">
        <v>0</v>
      </c>
      <c r="R11" s="270"/>
      <c r="S11" s="267"/>
      <c r="T11" s="241">
        <f t="shared" ref="T11:T24" si="4">SUM(P11+R11-S11)</f>
        <v>114667.43</v>
      </c>
      <c r="U11" s="241">
        <v>0</v>
      </c>
      <c r="V11" s="270">
        <v>177.5</v>
      </c>
      <c r="W11" s="267"/>
      <c r="X11" s="241">
        <f t="shared" ref="X11:X24" si="5">SUM(T11+V11-W11)</f>
        <v>114844.93</v>
      </c>
      <c r="Y11" s="241">
        <v>0</v>
      </c>
      <c r="Z11" s="270"/>
      <c r="AA11" s="267"/>
      <c r="AB11" s="241">
        <f t="shared" ref="AB11:AB24" si="6">SUM(X11+Z11-AA11)</f>
        <v>114844.93</v>
      </c>
      <c r="AC11" s="241">
        <v>0</v>
      </c>
      <c r="AD11" s="270"/>
      <c r="AE11" s="267"/>
      <c r="AF11" s="241">
        <f t="shared" ref="AF11:AF24" si="7">SUM(AB11+AD11-AE11)</f>
        <v>114844.93</v>
      </c>
      <c r="AG11" s="241">
        <v>0</v>
      </c>
      <c r="AH11" s="270"/>
      <c r="AI11" s="267"/>
      <c r="AJ11" s="241">
        <f t="shared" ref="AJ11:AJ24" si="8">SUM(AF11+AH11-AI11)</f>
        <v>114844.93</v>
      </c>
      <c r="AK11" s="241">
        <v>0</v>
      </c>
      <c r="AL11" s="270">
        <v>54000</v>
      </c>
      <c r="AM11" s="267"/>
      <c r="AN11" s="241">
        <f t="shared" ref="AN11:AN24" si="9">SUM(AJ11+AL11-AM11)</f>
        <v>168844.93</v>
      </c>
      <c r="AO11" s="241">
        <v>0</v>
      </c>
      <c r="AP11" s="270"/>
      <c r="AQ11" s="267">
        <v>15000</v>
      </c>
      <c r="AR11" s="241">
        <f t="shared" ref="AR11:AR12" si="10">SUM(AN11+AP11-AQ11)</f>
        <v>153844.93</v>
      </c>
      <c r="AS11" s="241">
        <v>0</v>
      </c>
      <c r="AT11" s="270">
        <v>235.69</v>
      </c>
      <c r="AU11" s="267">
        <v>15000</v>
      </c>
      <c r="AV11" s="241">
        <f t="shared" ref="AV11:AV12" si="11">SUM(AR11+AT11-AU11)</f>
        <v>139080.62</v>
      </c>
      <c r="AW11" s="241">
        <v>0</v>
      </c>
      <c r="AX11" s="270">
        <v>18000</v>
      </c>
      <c r="AY11" s="267">
        <v>15000</v>
      </c>
      <c r="AZ11" s="241">
        <f t="shared" ref="AZ11:AZ12" si="12">SUM(AV11+AX11-AY11)</f>
        <v>142080.62</v>
      </c>
      <c r="BA11" s="241">
        <v>0</v>
      </c>
      <c r="BB11" s="270"/>
      <c r="BC11" s="267">
        <v>15000</v>
      </c>
      <c r="BD11" s="241">
        <f t="shared" ref="BD11:BD12" si="13">SUM(AZ11+BB11-BC11)</f>
        <v>127080.62</v>
      </c>
      <c r="BE11" s="241">
        <v>0</v>
      </c>
      <c r="BF11" s="270"/>
      <c r="BG11" s="267">
        <v>15000</v>
      </c>
      <c r="BH11" s="241">
        <f t="shared" ref="BH11:BH12" si="14">SUM(BD11+BF11-BG11)</f>
        <v>112080.62</v>
      </c>
      <c r="BI11" s="241">
        <v>0</v>
      </c>
      <c r="BJ11" s="307">
        <f>+F11+J11+N11+R11+V11+Z11+AD11+AH11+AL11+AP11+AT11+AX11</f>
        <v>72413.19</v>
      </c>
      <c r="BK11" s="307">
        <f t="shared" si="1"/>
        <v>45000</v>
      </c>
    </row>
    <row r="12" spans="1:63" ht="20.100000000000001" customHeight="1" x14ac:dyDescent="0.55000000000000004">
      <c r="A12" s="221">
        <v>5</v>
      </c>
      <c r="B12" s="222" t="s">
        <v>250</v>
      </c>
      <c r="C12" s="223">
        <v>14</v>
      </c>
      <c r="D12" s="271">
        <v>512.25</v>
      </c>
      <c r="E12" s="270"/>
      <c r="F12" s="270"/>
      <c r="G12" s="270"/>
      <c r="H12" s="241">
        <f t="shared" si="0"/>
        <v>512.25</v>
      </c>
      <c r="I12" s="241">
        <v>0</v>
      </c>
      <c r="J12" s="270"/>
      <c r="K12" s="270"/>
      <c r="L12" s="241">
        <f t="shared" si="2"/>
        <v>512.25</v>
      </c>
      <c r="M12" s="241">
        <v>0</v>
      </c>
      <c r="N12" s="270"/>
      <c r="O12" s="270"/>
      <c r="P12" s="241">
        <f t="shared" si="3"/>
        <v>512.25</v>
      </c>
      <c r="Q12" s="244">
        <v>0</v>
      </c>
      <c r="R12" s="270"/>
      <c r="S12" s="267"/>
      <c r="T12" s="241">
        <f t="shared" si="4"/>
        <v>512.25</v>
      </c>
      <c r="U12" s="241">
        <v>0</v>
      </c>
      <c r="V12" s="270">
        <v>0.79</v>
      </c>
      <c r="W12" s="267"/>
      <c r="X12" s="241">
        <f t="shared" si="5"/>
        <v>513.04</v>
      </c>
      <c r="Y12" s="241">
        <v>0</v>
      </c>
      <c r="Z12" s="270"/>
      <c r="AA12" s="267"/>
      <c r="AB12" s="241">
        <f t="shared" si="6"/>
        <v>513.04</v>
      </c>
      <c r="AC12" s="241">
        <v>0</v>
      </c>
      <c r="AD12" s="270"/>
      <c r="AE12" s="267"/>
      <c r="AF12" s="241">
        <f t="shared" si="7"/>
        <v>513.04</v>
      </c>
      <c r="AG12" s="241">
        <v>0</v>
      </c>
      <c r="AH12" s="270"/>
      <c r="AI12" s="267"/>
      <c r="AJ12" s="241">
        <f t="shared" si="8"/>
        <v>513.04</v>
      </c>
      <c r="AK12" s="241">
        <v>0</v>
      </c>
      <c r="AL12" s="270"/>
      <c r="AM12" s="267"/>
      <c r="AN12" s="241">
        <f t="shared" si="9"/>
        <v>513.04</v>
      </c>
      <c r="AO12" s="241">
        <v>0</v>
      </c>
      <c r="AP12" s="270"/>
      <c r="AQ12" s="267"/>
      <c r="AR12" s="241">
        <f t="shared" si="10"/>
        <v>513.04</v>
      </c>
      <c r="AS12" s="241">
        <v>0</v>
      </c>
      <c r="AT12" s="270">
        <v>0.89</v>
      </c>
      <c r="AU12" s="267"/>
      <c r="AV12" s="241">
        <f t="shared" si="11"/>
        <v>513.92999999999995</v>
      </c>
      <c r="AW12" s="241">
        <v>0</v>
      </c>
      <c r="AX12" s="270"/>
      <c r="AY12" s="267"/>
      <c r="AZ12" s="241">
        <f t="shared" si="12"/>
        <v>513.92999999999995</v>
      </c>
      <c r="BA12" s="241">
        <v>0</v>
      </c>
      <c r="BB12" s="270"/>
      <c r="BC12" s="267"/>
      <c r="BD12" s="241">
        <f t="shared" si="13"/>
        <v>513.92999999999995</v>
      </c>
      <c r="BE12" s="241">
        <v>0</v>
      </c>
      <c r="BF12" s="270"/>
      <c r="BG12" s="267"/>
      <c r="BH12" s="241">
        <f t="shared" si="14"/>
        <v>513.92999999999995</v>
      </c>
      <c r="BI12" s="241">
        <v>0</v>
      </c>
      <c r="BJ12" s="307">
        <f>+F12+J12+N12+R12+V12+Z12+AD12+AH12+AL12+AP12+AT12+AX12</f>
        <v>1.6800000000000002</v>
      </c>
      <c r="BK12" s="307">
        <f t="shared" si="1"/>
        <v>0</v>
      </c>
    </row>
    <row r="13" spans="1:63" ht="20.100000000000001" customHeight="1" x14ac:dyDescent="0.55000000000000004">
      <c r="A13" s="221">
        <v>6</v>
      </c>
      <c r="B13" s="224" t="s">
        <v>82</v>
      </c>
      <c r="C13" s="223">
        <v>19</v>
      </c>
      <c r="D13" s="270"/>
      <c r="E13" s="269"/>
      <c r="F13" s="269"/>
      <c r="G13" s="269"/>
      <c r="H13" s="244">
        <f t="shared" si="0"/>
        <v>0</v>
      </c>
      <c r="I13" s="244">
        <v>0</v>
      </c>
      <c r="J13" s="269"/>
      <c r="K13" s="269"/>
      <c r="L13" s="244">
        <f t="shared" si="2"/>
        <v>0</v>
      </c>
      <c r="M13" s="244">
        <v>0</v>
      </c>
      <c r="N13" s="269"/>
      <c r="O13" s="269"/>
      <c r="P13" s="244">
        <f t="shared" si="3"/>
        <v>0</v>
      </c>
      <c r="Q13" s="241">
        <v>0</v>
      </c>
      <c r="R13" s="269"/>
      <c r="S13" s="267"/>
      <c r="T13" s="241">
        <f t="shared" si="4"/>
        <v>0</v>
      </c>
      <c r="U13" s="241">
        <v>0</v>
      </c>
      <c r="V13" s="269"/>
      <c r="W13" s="267"/>
      <c r="X13" s="241">
        <f t="shared" si="5"/>
        <v>0</v>
      </c>
      <c r="Y13" s="241">
        <v>0</v>
      </c>
      <c r="Z13" s="269"/>
      <c r="AA13" s="267"/>
      <c r="AB13" s="241">
        <f t="shared" si="6"/>
        <v>0</v>
      </c>
      <c r="AC13" s="241">
        <v>0</v>
      </c>
      <c r="AD13" s="269"/>
      <c r="AE13" s="267"/>
      <c r="AF13" s="241">
        <f t="shared" si="7"/>
        <v>0</v>
      </c>
      <c r="AG13" s="241">
        <v>0</v>
      </c>
      <c r="AH13" s="269"/>
      <c r="AI13" s="267"/>
      <c r="AJ13" s="241">
        <f t="shared" si="8"/>
        <v>0</v>
      </c>
      <c r="AK13" s="241">
        <v>0</v>
      </c>
      <c r="AL13" s="269"/>
      <c r="AM13" s="267">
        <v>54000</v>
      </c>
      <c r="AN13" s="241"/>
      <c r="AO13" s="241">
        <f>AK13+AM13-AL13</f>
        <v>54000</v>
      </c>
      <c r="AP13" s="269"/>
      <c r="AQ13" s="267"/>
      <c r="AR13" s="241"/>
      <c r="AS13" s="241">
        <f>AO13+AQ13-AP13</f>
        <v>54000</v>
      </c>
      <c r="AT13" s="269"/>
      <c r="AU13" s="267"/>
      <c r="AV13" s="241"/>
      <c r="AW13" s="241">
        <f>AS13+AU13-AT13</f>
        <v>54000</v>
      </c>
      <c r="AX13" s="269"/>
      <c r="AY13" s="267">
        <v>18000</v>
      </c>
      <c r="AZ13" s="241"/>
      <c r="BA13" s="241">
        <f>AW13+AY13-AX13</f>
        <v>72000</v>
      </c>
      <c r="BB13" s="269"/>
      <c r="BC13" s="267"/>
      <c r="BD13" s="241"/>
      <c r="BE13" s="241">
        <f>BA13+BC13-BB13</f>
        <v>72000</v>
      </c>
      <c r="BF13" s="269"/>
      <c r="BG13" s="267"/>
      <c r="BH13" s="241"/>
      <c r="BI13" s="241">
        <f>BE13+BG13-BF13</f>
        <v>72000</v>
      </c>
      <c r="BJ13" s="307">
        <f t="shared" ref="BJ13:BJ15" si="15">+F13+J13+N13+R13+V13+Z13+AD13+AH13+AL13+AP13+AT13+AX13</f>
        <v>0</v>
      </c>
      <c r="BK13" s="307">
        <f t="shared" si="1"/>
        <v>72000</v>
      </c>
    </row>
    <row r="14" spans="1:63" ht="20.100000000000001" customHeight="1" x14ac:dyDescent="0.55000000000000004">
      <c r="A14" s="221">
        <v>7</v>
      </c>
      <c r="B14" s="224" t="s">
        <v>79</v>
      </c>
      <c r="C14" s="223" t="s">
        <v>251</v>
      </c>
      <c r="D14" s="269">
        <v>585462.69999999995</v>
      </c>
      <c r="E14" s="269"/>
      <c r="F14" s="270"/>
      <c r="G14" s="270"/>
      <c r="H14" s="241">
        <f t="shared" si="0"/>
        <v>585462.69999999995</v>
      </c>
      <c r="I14" s="241">
        <v>0</v>
      </c>
      <c r="J14" s="270"/>
      <c r="K14" s="270"/>
      <c r="L14" s="241">
        <f t="shared" si="2"/>
        <v>585462.69999999995</v>
      </c>
      <c r="M14" s="241">
        <v>0</v>
      </c>
      <c r="N14" s="270"/>
      <c r="O14" s="270"/>
      <c r="P14" s="241">
        <f t="shared" si="3"/>
        <v>585462.69999999995</v>
      </c>
      <c r="Q14" s="241">
        <v>0</v>
      </c>
      <c r="R14" s="270"/>
      <c r="S14" s="270"/>
      <c r="T14" s="241">
        <f t="shared" si="4"/>
        <v>585462.69999999995</v>
      </c>
      <c r="U14" s="241">
        <v>0</v>
      </c>
      <c r="V14" s="270"/>
      <c r="W14" s="270">
        <v>1000</v>
      </c>
      <c r="X14" s="241">
        <f t="shared" si="5"/>
        <v>584462.69999999995</v>
      </c>
      <c r="Y14" s="241">
        <v>0</v>
      </c>
      <c r="Z14" s="270"/>
      <c r="AA14" s="270"/>
      <c r="AB14" s="241">
        <f t="shared" si="6"/>
        <v>584462.69999999995</v>
      </c>
      <c r="AC14" s="241">
        <v>0</v>
      </c>
      <c r="AD14" s="270"/>
      <c r="AE14" s="270"/>
      <c r="AF14" s="241">
        <f t="shared" si="7"/>
        <v>584462.69999999995</v>
      </c>
      <c r="AG14" s="241">
        <v>0</v>
      </c>
      <c r="AH14" s="270">
        <v>1200</v>
      </c>
      <c r="AI14" s="270"/>
      <c r="AJ14" s="241">
        <f t="shared" si="8"/>
        <v>585662.69999999995</v>
      </c>
      <c r="AK14" s="241">
        <v>0</v>
      </c>
      <c r="AL14" s="270"/>
      <c r="AM14" s="270"/>
      <c r="AN14" s="241">
        <f t="shared" si="9"/>
        <v>585662.69999999995</v>
      </c>
      <c r="AO14" s="241">
        <v>0</v>
      </c>
      <c r="AP14" s="270"/>
      <c r="AQ14" s="270"/>
      <c r="AR14" s="241">
        <f t="shared" ref="AR14:AR24" si="16">SUM(AN14+AP14-AQ14)</f>
        <v>585662.69999999995</v>
      </c>
      <c r="AS14" s="241">
        <v>0</v>
      </c>
      <c r="AT14" s="270"/>
      <c r="AU14" s="270"/>
      <c r="AV14" s="241">
        <f t="shared" ref="AV14:AV24" si="17">SUM(AR14+AT14-AU14)</f>
        <v>585662.69999999995</v>
      </c>
      <c r="AW14" s="241">
        <v>0</v>
      </c>
      <c r="AX14" s="270">
        <v>1300</v>
      </c>
      <c r="AY14" s="270"/>
      <c r="AZ14" s="241">
        <f t="shared" ref="AZ14:AZ24" si="18">SUM(AV14+AX14-AY14)</f>
        <v>586962.69999999995</v>
      </c>
      <c r="BA14" s="241">
        <v>0</v>
      </c>
      <c r="BB14" s="270"/>
      <c r="BC14" s="270">
        <v>1000</v>
      </c>
      <c r="BD14" s="241">
        <f t="shared" ref="BD14:BD24" si="19">SUM(AZ14+BB14-BC14)</f>
        <v>585962.69999999995</v>
      </c>
      <c r="BE14" s="241">
        <v>0</v>
      </c>
      <c r="BF14" s="270"/>
      <c r="BG14" s="270"/>
      <c r="BH14" s="241">
        <f t="shared" ref="BH14:BH24" si="20">SUM(BD14+BF14-BG14)</f>
        <v>585962.69999999995</v>
      </c>
      <c r="BI14" s="241">
        <v>0</v>
      </c>
      <c r="BJ14" s="307">
        <f t="shared" si="15"/>
        <v>2500</v>
      </c>
      <c r="BK14" s="307">
        <f t="shared" si="1"/>
        <v>1000</v>
      </c>
    </row>
    <row r="15" spans="1:63" ht="20.100000000000001" customHeight="1" x14ac:dyDescent="0.55000000000000004">
      <c r="A15" s="221">
        <v>8</v>
      </c>
      <c r="B15" s="225" t="s">
        <v>48</v>
      </c>
      <c r="C15" s="223">
        <v>29</v>
      </c>
      <c r="D15" s="270"/>
      <c r="E15" s="270">
        <v>585462.69999999995</v>
      </c>
      <c r="F15" s="270"/>
      <c r="G15" s="270"/>
      <c r="H15" s="241">
        <f t="shared" si="0"/>
        <v>0</v>
      </c>
      <c r="I15" s="241">
        <f>E15+G15-F15</f>
        <v>585462.69999999995</v>
      </c>
      <c r="J15" s="270"/>
      <c r="K15" s="270"/>
      <c r="L15" s="241">
        <f t="shared" si="2"/>
        <v>0</v>
      </c>
      <c r="M15" s="241">
        <f>I15+K15-J15</f>
        <v>585462.69999999995</v>
      </c>
      <c r="N15" s="270"/>
      <c r="O15" s="270"/>
      <c r="P15" s="244">
        <f t="shared" si="3"/>
        <v>0</v>
      </c>
      <c r="Q15" s="244">
        <f>M15+O15-N15</f>
        <v>585462.69999999995</v>
      </c>
      <c r="R15" s="270"/>
      <c r="S15" s="271"/>
      <c r="T15" s="241">
        <f t="shared" si="4"/>
        <v>0</v>
      </c>
      <c r="U15" s="241">
        <f>Q15+S15-R15</f>
        <v>585462.69999999995</v>
      </c>
      <c r="V15" s="270"/>
      <c r="W15" s="271"/>
      <c r="X15" s="241">
        <f t="shared" si="5"/>
        <v>0</v>
      </c>
      <c r="Y15" s="241">
        <f>U15+W15-V15</f>
        <v>585462.69999999995</v>
      </c>
      <c r="Z15" s="270"/>
      <c r="AA15" s="271"/>
      <c r="AB15" s="241">
        <f t="shared" si="6"/>
        <v>0</v>
      </c>
      <c r="AC15" s="241">
        <f>Y15+AA15-Z15</f>
        <v>585462.69999999995</v>
      </c>
      <c r="AD15" s="270"/>
      <c r="AE15" s="271"/>
      <c r="AF15" s="241">
        <f t="shared" si="7"/>
        <v>0</v>
      </c>
      <c r="AG15" s="241">
        <f>AC15+AE15-AD15</f>
        <v>585462.69999999995</v>
      </c>
      <c r="AH15" s="270"/>
      <c r="AI15" s="271"/>
      <c r="AJ15" s="241">
        <f t="shared" si="8"/>
        <v>0</v>
      </c>
      <c r="AK15" s="241">
        <f>AG15+AI15-AH15</f>
        <v>585462.69999999995</v>
      </c>
      <c r="AL15" s="270"/>
      <c r="AM15" s="271"/>
      <c r="AN15" s="241">
        <f t="shared" si="9"/>
        <v>0</v>
      </c>
      <c r="AO15" s="241">
        <f>AK15+AM15-AL15</f>
        <v>585462.69999999995</v>
      </c>
      <c r="AP15" s="270"/>
      <c r="AQ15" s="271"/>
      <c r="AR15" s="241">
        <f t="shared" si="16"/>
        <v>0</v>
      </c>
      <c r="AS15" s="241">
        <f>AO15+AQ15-AP15</f>
        <v>585462.69999999995</v>
      </c>
      <c r="AT15" s="270"/>
      <c r="AU15" s="271"/>
      <c r="AV15" s="241">
        <f t="shared" si="17"/>
        <v>0</v>
      </c>
      <c r="AW15" s="241">
        <f>AS15+AU15-AT15</f>
        <v>585462.69999999995</v>
      </c>
      <c r="AX15" s="270"/>
      <c r="AY15" s="271"/>
      <c r="AZ15" s="241">
        <f t="shared" si="18"/>
        <v>0</v>
      </c>
      <c r="BA15" s="241">
        <f>AW15+AY15-AX15</f>
        <v>585462.69999999995</v>
      </c>
      <c r="BB15" s="270"/>
      <c r="BC15" s="271"/>
      <c r="BD15" s="241">
        <f t="shared" si="19"/>
        <v>0</v>
      </c>
      <c r="BE15" s="241">
        <f>BA15+BC15-BB15</f>
        <v>585462.69999999995</v>
      </c>
      <c r="BF15" s="270"/>
      <c r="BG15" s="271"/>
      <c r="BH15" s="241">
        <f t="shared" si="20"/>
        <v>0</v>
      </c>
      <c r="BI15" s="241">
        <f>BE15+BG15-BF15</f>
        <v>585462.69999999995</v>
      </c>
      <c r="BJ15" s="307">
        <f t="shared" si="15"/>
        <v>0</v>
      </c>
      <c r="BK15" s="307"/>
    </row>
    <row r="16" spans="1:63" ht="20.100000000000001" customHeight="1" x14ac:dyDescent="0.55000000000000004">
      <c r="A16" s="221">
        <v>9</v>
      </c>
      <c r="B16" s="222" t="s">
        <v>252</v>
      </c>
      <c r="C16" s="223">
        <v>31</v>
      </c>
      <c r="D16" s="270">
        <v>736558</v>
      </c>
      <c r="E16" s="272"/>
      <c r="F16" s="270"/>
      <c r="G16" s="270"/>
      <c r="H16" s="241">
        <f t="shared" si="0"/>
        <v>736558</v>
      </c>
      <c r="I16" s="241"/>
      <c r="J16" s="270"/>
      <c r="K16" s="270"/>
      <c r="L16" s="241">
        <f t="shared" si="2"/>
        <v>736558</v>
      </c>
      <c r="M16" s="241">
        <f t="shared" ref="M16:M23" si="21">I16+K16-J16</f>
        <v>0</v>
      </c>
      <c r="N16" s="270"/>
      <c r="O16" s="270"/>
      <c r="P16" s="241">
        <f t="shared" si="3"/>
        <v>736558</v>
      </c>
      <c r="Q16" s="252">
        <f t="shared" ref="Q16:Q23" si="22">M16+O16-N16</f>
        <v>0</v>
      </c>
      <c r="R16" s="270"/>
      <c r="S16" s="267"/>
      <c r="T16" s="241">
        <f t="shared" si="4"/>
        <v>736558</v>
      </c>
      <c r="U16" s="241">
        <f t="shared" ref="U16:U23" si="23">Q16+S16-R16</f>
        <v>0</v>
      </c>
      <c r="V16" s="270"/>
      <c r="W16" s="267"/>
      <c r="X16" s="241">
        <f t="shared" si="5"/>
        <v>736558</v>
      </c>
      <c r="Y16" s="241">
        <f t="shared" ref="Y16:Y23" si="24">U16+W16-V16</f>
        <v>0</v>
      </c>
      <c r="Z16" s="270"/>
      <c r="AA16" s="267"/>
      <c r="AB16" s="241">
        <f t="shared" si="6"/>
        <v>736558</v>
      </c>
      <c r="AC16" s="241">
        <f t="shared" ref="AC16:AC23" si="25">Y16+AA16-Z16</f>
        <v>0</v>
      </c>
      <c r="AD16" s="270"/>
      <c r="AE16" s="267"/>
      <c r="AF16" s="241">
        <f t="shared" si="7"/>
        <v>736558</v>
      </c>
      <c r="AG16" s="241">
        <f t="shared" ref="AG16:AG23" si="26">AC16+AE16-AD16</f>
        <v>0</v>
      </c>
      <c r="AH16" s="270"/>
      <c r="AI16" s="267"/>
      <c r="AJ16" s="241">
        <f t="shared" si="8"/>
        <v>736558</v>
      </c>
      <c r="AK16" s="241">
        <f t="shared" ref="AK16:AK23" si="27">AG16+AI16-AH16</f>
        <v>0</v>
      </c>
      <c r="AL16" s="270"/>
      <c r="AM16" s="267"/>
      <c r="AN16" s="241">
        <f t="shared" si="9"/>
        <v>736558</v>
      </c>
      <c r="AO16" s="241">
        <f t="shared" ref="AO16:AO23" si="28">AK16+AM16-AL16</f>
        <v>0</v>
      </c>
      <c r="AP16" s="270"/>
      <c r="AQ16" s="267"/>
      <c r="AR16" s="241">
        <f t="shared" si="16"/>
        <v>736558</v>
      </c>
      <c r="AS16" s="241">
        <f t="shared" ref="AS16:AS23" si="29">AO16+AQ16-AP16</f>
        <v>0</v>
      </c>
      <c r="AT16" s="270"/>
      <c r="AU16" s="267"/>
      <c r="AV16" s="241">
        <f t="shared" si="17"/>
        <v>736558</v>
      </c>
      <c r="AW16" s="241">
        <f t="shared" ref="AW16:AW23" si="30">AS16+AU16-AT16</f>
        <v>0</v>
      </c>
      <c r="AX16" s="270"/>
      <c r="AY16" s="267"/>
      <c r="AZ16" s="241">
        <f t="shared" si="18"/>
        <v>736558</v>
      </c>
      <c r="BA16" s="241">
        <f t="shared" ref="BA16:BA23" si="31">AW16+AY16-AX16</f>
        <v>0</v>
      </c>
      <c r="BB16" s="270"/>
      <c r="BC16" s="267"/>
      <c r="BD16" s="241">
        <f t="shared" si="19"/>
        <v>736558</v>
      </c>
      <c r="BE16" s="241">
        <f t="shared" ref="BE16:BE23" si="32">BA16+BC16-BB16</f>
        <v>0</v>
      </c>
      <c r="BF16" s="270"/>
      <c r="BG16" s="267"/>
      <c r="BH16" s="241">
        <f t="shared" si="20"/>
        <v>736558</v>
      </c>
      <c r="BI16" s="241">
        <f t="shared" ref="BI16:BI23" si="33">BE16+BG16-BF16</f>
        <v>0</v>
      </c>
      <c r="BJ16" s="307"/>
      <c r="BK16" s="307">
        <f t="shared" si="1"/>
        <v>0</v>
      </c>
    </row>
    <row r="17" spans="1:65" ht="20.100000000000001" customHeight="1" x14ac:dyDescent="0.55000000000000004">
      <c r="A17" s="221">
        <v>10</v>
      </c>
      <c r="B17" s="225" t="s">
        <v>240</v>
      </c>
      <c r="C17" s="223">
        <v>32</v>
      </c>
      <c r="D17" s="270"/>
      <c r="E17" s="270">
        <v>736558</v>
      </c>
      <c r="F17" s="270"/>
      <c r="G17" s="270"/>
      <c r="H17" s="241">
        <f t="shared" si="0"/>
        <v>0</v>
      </c>
      <c r="I17" s="241">
        <f t="shared" ref="I17:I22" si="34">E17+G17-F17</f>
        <v>736558</v>
      </c>
      <c r="J17" s="270"/>
      <c r="K17" s="270"/>
      <c r="L17" s="241">
        <f t="shared" si="2"/>
        <v>0</v>
      </c>
      <c r="M17" s="241">
        <f t="shared" si="21"/>
        <v>736558</v>
      </c>
      <c r="N17" s="270"/>
      <c r="O17" s="270"/>
      <c r="P17" s="241">
        <f t="shared" si="3"/>
        <v>0</v>
      </c>
      <c r="Q17" s="244">
        <f t="shared" si="22"/>
        <v>736558</v>
      </c>
      <c r="R17" s="271"/>
      <c r="S17" s="270"/>
      <c r="T17" s="241">
        <f t="shared" si="4"/>
        <v>0</v>
      </c>
      <c r="U17" s="241">
        <f t="shared" si="23"/>
        <v>736558</v>
      </c>
      <c r="V17" s="271"/>
      <c r="W17" s="270"/>
      <c r="X17" s="241">
        <f t="shared" si="5"/>
        <v>0</v>
      </c>
      <c r="Y17" s="241">
        <f t="shared" si="24"/>
        <v>736558</v>
      </c>
      <c r="Z17" s="271"/>
      <c r="AA17" s="270"/>
      <c r="AB17" s="241">
        <f t="shared" si="6"/>
        <v>0</v>
      </c>
      <c r="AC17" s="241">
        <f t="shared" si="25"/>
        <v>736558</v>
      </c>
      <c r="AD17" s="271"/>
      <c r="AE17" s="270"/>
      <c r="AF17" s="241">
        <f t="shared" si="7"/>
        <v>0</v>
      </c>
      <c r="AG17" s="241">
        <f t="shared" si="26"/>
        <v>736558</v>
      </c>
      <c r="AH17" s="271"/>
      <c r="AI17" s="270"/>
      <c r="AJ17" s="241">
        <f t="shared" si="8"/>
        <v>0</v>
      </c>
      <c r="AK17" s="241">
        <f t="shared" si="27"/>
        <v>736558</v>
      </c>
      <c r="AL17" s="271"/>
      <c r="AM17" s="270"/>
      <c r="AN17" s="241">
        <f t="shared" si="9"/>
        <v>0</v>
      </c>
      <c r="AO17" s="241">
        <f t="shared" si="28"/>
        <v>736558</v>
      </c>
      <c r="AP17" s="271"/>
      <c r="AQ17" s="270"/>
      <c r="AR17" s="241">
        <f t="shared" si="16"/>
        <v>0</v>
      </c>
      <c r="AS17" s="241">
        <f t="shared" si="29"/>
        <v>736558</v>
      </c>
      <c r="AT17" s="271"/>
      <c r="AU17" s="270"/>
      <c r="AV17" s="241">
        <f t="shared" si="17"/>
        <v>0</v>
      </c>
      <c r="AW17" s="241">
        <f t="shared" si="30"/>
        <v>736558</v>
      </c>
      <c r="AX17" s="271"/>
      <c r="AY17" s="270"/>
      <c r="AZ17" s="241">
        <f t="shared" si="18"/>
        <v>0</v>
      </c>
      <c r="BA17" s="241">
        <f t="shared" si="31"/>
        <v>736558</v>
      </c>
      <c r="BB17" s="271"/>
      <c r="BC17" s="270"/>
      <c r="BD17" s="241">
        <f t="shared" si="19"/>
        <v>0</v>
      </c>
      <c r="BE17" s="241">
        <f t="shared" si="32"/>
        <v>736558</v>
      </c>
      <c r="BF17" s="271"/>
      <c r="BG17" s="270"/>
      <c r="BH17" s="241">
        <f t="shared" si="20"/>
        <v>0</v>
      </c>
      <c r="BI17" s="241">
        <f t="shared" si="33"/>
        <v>736558</v>
      </c>
      <c r="BJ17" s="307">
        <f t="shared" ref="BJ17:BJ39" si="35">+D17+F17+J17+N17+R17+V17+Z17+AD17+AH17+AL17+AP17+AT17+AX17</f>
        <v>0</v>
      </c>
      <c r="BK17" s="307"/>
    </row>
    <row r="18" spans="1:65" ht="20.100000000000001" customHeight="1" x14ac:dyDescent="0.55000000000000004">
      <c r="A18" s="221">
        <v>11</v>
      </c>
      <c r="B18" s="225" t="s">
        <v>135</v>
      </c>
      <c r="C18" s="223">
        <v>33</v>
      </c>
      <c r="D18" s="271">
        <v>25080</v>
      </c>
      <c r="E18" s="271"/>
      <c r="F18" s="270"/>
      <c r="G18" s="270"/>
      <c r="H18" s="241">
        <f t="shared" si="0"/>
        <v>25080</v>
      </c>
      <c r="I18" s="241"/>
      <c r="J18" s="270"/>
      <c r="K18" s="270"/>
      <c r="L18" s="241">
        <f t="shared" si="2"/>
        <v>25080</v>
      </c>
      <c r="M18" s="241">
        <f t="shared" si="21"/>
        <v>0</v>
      </c>
      <c r="N18" s="270"/>
      <c r="O18" s="270"/>
      <c r="P18" s="244">
        <f t="shared" si="3"/>
        <v>25080</v>
      </c>
      <c r="Q18" s="241">
        <f t="shared" si="22"/>
        <v>0</v>
      </c>
      <c r="R18" s="267"/>
      <c r="S18" s="270"/>
      <c r="T18" s="241">
        <f t="shared" si="4"/>
        <v>25080</v>
      </c>
      <c r="U18" s="241">
        <f t="shared" si="23"/>
        <v>0</v>
      </c>
      <c r="V18" s="267"/>
      <c r="W18" s="270"/>
      <c r="X18" s="241">
        <f t="shared" si="5"/>
        <v>25080</v>
      </c>
      <c r="Y18" s="241">
        <f t="shared" si="24"/>
        <v>0</v>
      </c>
      <c r="Z18" s="267"/>
      <c r="AA18" s="270"/>
      <c r="AB18" s="241">
        <f t="shared" si="6"/>
        <v>25080</v>
      </c>
      <c r="AC18" s="241">
        <f t="shared" si="25"/>
        <v>0</v>
      </c>
      <c r="AD18" s="267"/>
      <c r="AE18" s="270"/>
      <c r="AF18" s="241">
        <f t="shared" si="7"/>
        <v>25080</v>
      </c>
      <c r="AG18" s="241">
        <f t="shared" si="26"/>
        <v>0</v>
      </c>
      <c r="AH18" s="267"/>
      <c r="AI18" s="270"/>
      <c r="AJ18" s="241">
        <f t="shared" si="8"/>
        <v>25080</v>
      </c>
      <c r="AK18" s="241">
        <f t="shared" si="27"/>
        <v>0</v>
      </c>
      <c r="AL18" s="267"/>
      <c r="AM18" s="270"/>
      <c r="AN18" s="241">
        <f t="shared" si="9"/>
        <v>25080</v>
      </c>
      <c r="AO18" s="241">
        <f t="shared" si="28"/>
        <v>0</v>
      </c>
      <c r="AP18" s="267"/>
      <c r="AQ18" s="270"/>
      <c r="AR18" s="241">
        <f t="shared" si="16"/>
        <v>25080</v>
      </c>
      <c r="AS18" s="241">
        <f t="shared" si="29"/>
        <v>0</v>
      </c>
      <c r="AT18" s="267"/>
      <c r="AU18" s="270"/>
      <c r="AV18" s="241">
        <f t="shared" si="17"/>
        <v>25080</v>
      </c>
      <c r="AW18" s="241">
        <f t="shared" si="30"/>
        <v>0</v>
      </c>
      <c r="AX18" s="267"/>
      <c r="AY18" s="270"/>
      <c r="AZ18" s="241">
        <f t="shared" si="18"/>
        <v>25080</v>
      </c>
      <c r="BA18" s="241">
        <f t="shared" si="31"/>
        <v>0</v>
      </c>
      <c r="BB18" s="267"/>
      <c r="BC18" s="270"/>
      <c r="BD18" s="241">
        <f t="shared" si="19"/>
        <v>25080</v>
      </c>
      <c r="BE18" s="241">
        <f t="shared" si="32"/>
        <v>0</v>
      </c>
      <c r="BF18" s="267"/>
      <c r="BG18" s="270"/>
      <c r="BH18" s="241">
        <f t="shared" si="20"/>
        <v>25080</v>
      </c>
      <c r="BI18" s="241">
        <f t="shared" si="33"/>
        <v>0</v>
      </c>
      <c r="BJ18" s="307"/>
      <c r="BK18" s="307">
        <f>+G18+K18+O18+S18+W18+AA18+AE18+AI18+AM18+AQ18+AU18+AY18</f>
        <v>0</v>
      </c>
    </row>
    <row r="19" spans="1:65" ht="20.100000000000001" customHeight="1" x14ac:dyDescent="0.55000000000000004">
      <c r="A19" s="221">
        <v>12</v>
      </c>
      <c r="B19" s="225" t="s">
        <v>50</v>
      </c>
      <c r="C19" s="223">
        <v>36</v>
      </c>
      <c r="D19" s="270">
        <v>5387</v>
      </c>
      <c r="E19" s="270"/>
      <c r="F19" s="270"/>
      <c r="G19" s="270"/>
      <c r="H19" s="241">
        <f t="shared" si="0"/>
        <v>5387</v>
      </c>
      <c r="I19" s="241"/>
      <c r="J19" s="270"/>
      <c r="K19" s="270"/>
      <c r="L19" s="241">
        <f t="shared" si="2"/>
        <v>5387</v>
      </c>
      <c r="M19" s="241">
        <f t="shared" si="21"/>
        <v>0</v>
      </c>
      <c r="N19" s="270"/>
      <c r="O19" s="270"/>
      <c r="P19" s="241">
        <f t="shared" si="3"/>
        <v>5387</v>
      </c>
      <c r="Q19" s="241">
        <f t="shared" si="22"/>
        <v>0</v>
      </c>
      <c r="R19" s="270"/>
      <c r="S19" s="270"/>
      <c r="T19" s="241">
        <f t="shared" si="4"/>
        <v>5387</v>
      </c>
      <c r="U19" s="241">
        <f t="shared" si="23"/>
        <v>0</v>
      </c>
      <c r="V19" s="270"/>
      <c r="W19" s="270"/>
      <c r="X19" s="241">
        <f t="shared" si="5"/>
        <v>5387</v>
      </c>
      <c r="Y19" s="241">
        <f t="shared" si="24"/>
        <v>0</v>
      </c>
      <c r="Z19" s="270"/>
      <c r="AA19" s="270"/>
      <c r="AB19" s="241">
        <f t="shared" si="6"/>
        <v>5387</v>
      </c>
      <c r="AC19" s="241">
        <f t="shared" si="25"/>
        <v>0</v>
      </c>
      <c r="AD19" s="270"/>
      <c r="AE19" s="270"/>
      <c r="AF19" s="241">
        <f t="shared" si="7"/>
        <v>5387</v>
      </c>
      <c r="AG19" s="241">
        <f t="shared" si="26"/>
        <v>0</v>
      </c>
      <c r="AH19" s="270"/>
      <c r="AI19" s="270"/>
      <c r="AJ19" s="241">
        <f t="shared" si="8"/>
        <v>5387</v>
      </c>
      <c r="AK19" s="241">
        <f t="shared" si="27"/>
        <v>0</v>
      </c>
      <c r="AL19" s="270"/>
      <c r="AM19" s="270"/>
      <c r="AN19" s="241">
        <f t="shared" si="9"/>
        <v>5387</v>
      </c>
      <c r="AO19" s="241">
        <f t="shared" si="28"/>
        <v>0</v>
      </c>
      <c r="AP19" s="270"/>
      <c r="AQ19" s="270"/>
      <c r="AR19" s="241">
        <f t="shared" si="16"/>
        <v>5387</v>
      </c>
      <c r="AS19" s="241">
        <f t="shared" si="29"/>
        <v>0</v>
      </c>
      <c r="AT19" s="270"/>
      <c r="AU19" s="270"/>
      <c r="AV19" s="241">
        <f t="shared" si="17"/>
        <v>5387</v>
      </c>
      <c r="AW19" s="241">
        <f t="shared" si="30"/>
        <v>0</v>
      </c>
      <c r="AX19" s="270"/>
      <c r="AY19" s="270"/>
      <c r="AZ19" s="241">
        <f t="shared" si="18"/>
        <v>5387</v>
      </c>
      <c r="BA19" s="241">
        <f t="shared" si="31"/>
        <v>0</v>
      </c>
      <c r="BB19" s="270"/>
      <c r="BC19" s="270"/>
      <c r="BD19" s="241">
        <f t="shared" si="19"/>
        <v>5387</v>
      </c>
      <c r="BE19" s="241">
        <f t="shared" si="32"/>
        <v>0</v>
      </c>
      <c r="BF19" s="270"/>
      <c r="BG19" s="270"/>
      <c r="BH19" s="241">
        <f t="shared" si="20"/>
        <v>5387</v>
      </c>
      <c r="BI19" s="241">
        <f t="shared" si="33"/>
        <v>0</v>
      </c>
      <c r="BJ19" s="307"/>
      <c r="BK19" s="307">
        <f>+G19+K19+O19+S19+W19+AA19+AE19+AI19+AM19+AQ19+AU19+AY19</f>
        <v>0</v>
      </c>
    </row>
    <row r="20" spans="1:65" ht="20.100000000000001" customHeight="1" x14ac:dyDescent="0.55000000000000004">
      <c r="A20" s="221">
        <v>13</v>
      </c>
      <c r="B20" s="222" t="s">
        <v>8</v>
      </c>
      <c r="C20" s="223">
        <v>37</v>
      </c>
      <c r="D20" s="271"/>
      <c r="E20" s="270"/>
      <c r="F20" s="269"/>
      <c r="G20" s="269"/>
      <c r="H20" s="244">
        <f t="shared" si="0"/>
        <v>0</v>
      </c>
      <c r="I20" s="244">
        <f t="shared" si="34"/>
        <v>0</v>
      </c>
      <c r="J20" s="269"/>
      <c r="K20" s="269"/>
      <c r="L20" s="244">
        <f t="shared" si="2"/>
        <v>0</v>
      </c>
      <c r="M20" s="244">
        <f t="shared" si="21"/>
        <v>0</v>
      </c>
      <c r="N20" s="269"/>
      <c r="O20" s="269"/>
      <c r="P20" s="241">
        <f t="shared" si="3"/>
        <v>0</v>
      </c>
      <c r="Q20" s="241">
        <f t="shared" si="22"/>
        <v>0</v>
      </c>
      <c r="R20" s="270"/>
      <c r="S20" s="271"/>
      <c r="T20" s="241">
        <f t="shared" si="4"/>
        <v>0</v>
      </c>
      <c r="U20" s="241">
        <f t="shared" si="23"/>
        <v>0</v>
      </c>
      <c r="V20" s="270"/>
      <c r="W20" s="271"/>
      <c r="X20" s="241">
        <f t="shared" si="5"/>
        <v>0</v>
      </c>
      <c r="Y20" s="241">
        <f t="shared" si="24"/>
        <v>0</v>
      </c>
      <c r="Z20" s="270"/>
      <c r="AA20" s="271"/>
      <c r="AB20" s="241">
        <f t="shared" si="6"/>
        <v>0</v>
      </c>
      <c r="AC20" s="241">
        <f t="shared" si="25"/>
        <v>0</v>
      </c>
      <c r="AD20" s="270"/>
      <c r="AE20" s="271"/>
      <c r="AF20" s="241">
        <f t="shared" si="7"/>
        <v>0</v>
      </c>
      <c r="AG20" s="241">
        <f t="shared" si="26"/>
        <v>0</v>
      </c>
      <c r="AH20" s="270"/>
      <c r="AI20" s="271"/>
      <c r="AJ20" s="241">
        <f t="shared" si="8"/>
        <v>0</v>
      </c>
      <c r="AK20" s="241">
        <f t="shared" si="27"/>
        <v>0</v>
      </c>
      <c r="AL20" s="270"/>
      <c r="AM20" s="271"/>
      <c r="AN20" s="241">
        <f t="shared" si="9"/>
        <v>0</v>
      </c>
      <c r="AO20" s="241">
        <f t="shared" si="28"/>
        <v>0</v>
      </c>
      <c r="AP20" s="270"/>
      <c r="AQ20" s="271"/>
      <c r="AR20" s="241">
        <f t="shared" si="16"/>
        <v>0</v>
      </c>
      <c r="AS20" s="241">
        <f t="shared" si="29"/>
        <v>0</v>
      </c>
      <c r="AT20" s="270"/>
      <c r="AU20" s="271"/>
      <c r="AV20" s="241">
        <f t="shared" si="17"/>
        <v>0</v>
      </c>
      <c r="AW20" s="241">
        <f t="shared" si="30"/>
        <v>0</v>
      </c>
      <c r="AX20" s="270"/>
      <c r="AY20" s="271"/>
      <c r="AZ20" s="241">
        <f t="shared" si="18"/>
        <v>0</v>
      </c>
      <c r="BA20" s="241">
        <f t="shared" si="31"/>
        <v>0</v>
      </c>
      <c r="BB20" s="270"/>
      <c r="BC20" s="271"/>
      <c r="BD20" s="241">
        <f t="shared" si="19"/>
        <v>0</v>
      </c>
      <c r="BE20" s="241">
        <f t="shared" si="32"/>
        <v>0</v>
      </c>
      <c r="BF20" s="270"/>
      <c r="BG20" s="271"/>
      <c r="BH20" s="241">
        <f t="shared" si="20"/>
        <v>0</v>
      </c>
      <c r="BI20" s="241">
        <f t="shared" si="33"/>
        <v>0</v>
      </c>
      <c r="BJ20" s="307">
        <f t="shared" si="35"/>
        <v>0</v>
      </c>
      <c r="BK20" s="307">
        <f>+G20+K20+O20+S20+W20+AA20+AE20+AI20+AM20+AQ20+AU20+AY20</f>
        <v>0</v>
      </c>
    </row>
    <row r="21" spans="1:65" ht="20.100000000000001" customHeight="1" x14ac:dyDescent="0.55000000000000004">
      <c r="A21" s="221">
        <v>14</v>
      </c>
      <c r="B21" s="225" t="s">
        <v>253</v>
      </c>
      <c r="C21" s="223">
        <v>38</v>
      </c>
      <c r="D21" s="270">
        <v>300</v>
      </c>
      <c r="E21" s="270"/>
      <c r="F21" s="269"/>
      <c r="G21" s="269"/>
      <c r="H21" s="244">
        <f t="shared" si="0"/>
        <v>300</v>
      </c>
      <c r="I21" s="244">
        <f t="shared" si="34"/>
        <v>0</v>
      </c>
      <c r="J21" s="269"/>
      <c r="K21" s="269"/>
      <c r="L21" s="244">
        <f t="shared" si="2"/>
        <v>300</v>
      </c>
      <c r="M21" s="244">
        <f t="shared" si="21"/>
        <v>0</v>
      </c>
      <c r="N21" s="269"/>
      <c r="O21" s="269"/>
      <c r="P21" s="241">
        <f t="shared" si="3"/>
        <v>300</v>
      </c>
      <c r="Q21" s="241">
        <f t="shared" si="22"/>
        <v>0</v>
      </c>
      <c r="R21" s="270"/>
      <c r="S21" s="267"/>
      <c r="T21" s="241">
        <f t="shared" si="4"/>
        <v>300</v>
      </c>
      <c r="U21" s="241">
        <f t="shared" si="23"/>
        <v>0</v>
      </c>
      <c r="V21" s="270"/>
      <c r="W21" s="267"/>
      <c r="X21" s="241">
        <f t="shared" si="5"/>
        <v>300</v>
      </c>
      <c r="Y21" s="241">
        <f t="shared" si="24"/>
        <v>0</v>
      </c>
      <c r="Z21" s="270"/>
      <c r="AA21" s="267"/>
      <c r="AB21" s="241">
        <f t="shared" si="6"/>
        <v>300</v>
      </c>
      <c r="AC21" s="241">
        <f t="shared" si="25"/>
        <v>0</v>
      </c>
      <c r="AD21" s="270"/>
      <c r="AE21" s="267"/>
      <c r="AF21" s="241">
        <f t="shared" si="7"/>
        <v>300</v>
      </c>
      <c r="AG21" s="241">
        <f t="shared" si="26"/>
        <v>0</v>
      </c>
      <c r="AH21" s="270"/>
      <c r="AI21" s="267"/>
      <c r="AJ21" s="241">
        <f t="shared" si="8"/>
        <v>300</v>
      </c>
      <c r="AK21" s="241">
        <f t="shared" si="27"/>
        <v>0</v>
      </c>
      <c r="AL21" s="270"/>
      <c r="AM21" s="267"/>
      <c r="AN21" s="241">
        <f t="shared" si="9"/>
        <v>300</v>
      </c>
      <c r="AO21" s="241">
        <f t="shared" si="28"/>
        <v>0</v>
      </c>
      <c r="AP21" s="270"/>
      <c r="AQ21" s="267"/>
      <c r="AR21" s="241">
        <f t="shared" si="16"/>
        <v>300</v>
      </c>
      <c r="AS21" s="241">
        <f t="shared" si="29"/>
        <v>0</v>
      </c>
      <c r="AT21" s="270"/>
      <c r="AU21" s="267"/>
      <c r="AV21" s="241">
        <f t="shared" si="17"/>
        <v>300</v>
      </c>
      <c r="AW21" s="241">
        <f t="shared" si="30"/>
        <v>0</v>
      </c>
      <c r="AX21" s="270"/>
      <c r="AY21" s="267"/>
      <c r="AZ21" s="241">
        <f t="shared" si="18"/>
        <v>300</v>
      </c>
      <c r="BA21" s="241">
        <f t="shared" si="31"/>
        <v>0</v>
      </c>
      <c r="BB21" s="270"/>
      <c r="BC21" s="267"/>
      <c r="BD21" s="241">
        <f t="shared" si="19"/>
        <v>300</v>
      </c>
      <c r="BE21" s="241">
        <f t="shared" si="32"/>
        <v>0</v>
      </c>
      <c r="BF21" s="270"/>
      <c r="BG21" s="267"/>
      <c r="BH21" s="241">
        <f t="shared" si="20"/>
        <v>300</v>
      </c>
      <c r="BI21" s="241">
        <f t="shared" si="33"/>
        <v>0</v>
      </c>
      <c r="BJ21" s="307"/>
      <c r="BK21" s="307">
        <f>+G21+K21+O21+S21+W21+AA21+AE21+AI21+AM21+AQ21+AU21+AY21</f>
        <v>0</v>
      </c>
      <c r="BM21" s="236"/>
    </row>
    <row r="22" spans="1:65" ht="20.100000000000001" customHeight="1" x14ac:dyDescent="0.55000000000000004">
      <c r="A22" s="221">
        <v>15</v>
      </c>
      <c r="B22" s="225" t="s">
        <v>21</v>
      </c>
      <c r="C22" s="223">
        <v>39</v>
      </c>
      <c r="D22" s="270">
        <v>79833</v>
      </c>
      <c r="E22" s="270"/>
      <c r="F22" s="270"/>
      <c r="G22" s="270"/>
      <c r="H22" s="241">
        <f t="shared" si="0"/>
        <v>79833</v>
      </c>
      <c r="I22" s="241">
        <f t="shared" si="34"/>
        <v>0</v>
      </c>
      <c r="J22" s="270"/>
      <c r="K22" s="270"/>
      <c r="L22" s="241">
        <f t="shared" si="2"/>
        <v>79833</v>
      </c>
      <c r="M22" s="241">
        <f t="shared" si="21"/>
        <v>0</v>
      </c>
      <c r="N22" s="270"/>
      <c r="O22" s="270"/>
      <c r="P22" s="244">
        <f t="shared" si="3"/>
        <v>79833</v>
      </c>
      <c r="Q22" s="244">
        <f t="shared" si="22"/>
        <v>0</v>
      </c>
      <c r="R22" s="271"/>
      <c r="S22" s="267"/>
      <c r="T22" s="241">
        <f t="shared" si="4"/>
        <v>79833</v>
      </c>
      <c r="U22" s="241">
        <f t="shared" si="23"/>
        <v>0</v>
      </c>
      <c r="V22" s="271"/>
      <c r="W22" s="267"/>
      <c r="X22" s="241">
        <f t="shared" si="5"/>
        <v>79833</v>
      </c>
      <c r="Y22" s="241">
        <f t="shared" si="24"/>
        <v>0</v>
      </c>
      <c r="Z22" s="271"/>
      <c r="AA22" s="267"/>
      <c r="AB22" s="241">
        <f t="shared" si="6"/>
        <v>79833</v>
      </c>
      <c r="AC22" s="241">
        <f t="shared" si="25"/>
        <v>0</v>
      </c>
      <c r="AD22" s="271"/>
      <c r="AE22" s="267"/>
      <c r="AF22" s="241">
        <f t="shared" si="7"/>
        <v>79833</v>
      </c>
      <c r="AG22" s="241">
        <f t="shared" si="26"/>
        <v>0</v>
      </c>
      <c r="AH22" s="271"/>
      <c r="AI22" s="267"/>
      <c r="AJ22" s="241">
        <f t="shared" si="8"/>
        <v>79833</v>
      </c>
      <c r="AK22" s="241">
        <f t="shared" si="27"/>
        <v>0</v>
      </c>
      <c r="AL22" s="271"/>
      <c r="AM22" s="267"/>
      <c r="AN22" s="241">
        <f t="shared" si="9"/>
        <v>79833</v>
      </c>
      <c r="AO22" s="241">
        <f t="shared" si="28"/>
        <v>0</v>
      </c>
      <c r="AP22" s="271"/>
      <c r="AQ22" s="267"/>
      <c r="AR22" s="241">
        <f t="shared" si="16"/>
        <v>79833</v>
      </c>
      <c r="AS22" s="241">
        <f t="shared" si="29"/>
        <v>0</v>
      </c>
      <c r="AT22" s="271"/>
      <c r="AU22" s="267"/>
      <c r="AV22" s="241">
        <f t="shared" si="17"/>
        <v>79833</v>
      </c>
      <c r="AW22" s="241">
        <f t="shared" si="30"/>
        <v>0</v>
      </c>
      <c r="AX22" s="271"/>
      <c r="AY22" s="267"/>
      <c r="AZ22" s="241">
        <f t="shared" si="18"/>
        <v>79833</v>
      </c>
      <c r="BA22" s="241">
        <f t="shared" si="31"/>
        <v>0</v>
      </c>
      <c r="BB22" s="271"/>
      <c r="BC22" s="267"/>
      <c r="BD22" s="241">
        <f t="shared" si="19"/>
        <v>79833</v>
      </c>
      <c r="BE22" s="241">
        <f t="shared" si="32"/>
        <v>0</v>
      </c>
      <c r="BF22" s="271"/>
      <c r="BG22" s="267"/>
      <c r="BH22" s="241">
        <f t="shared" si="20"/>
        <v>79833</v>
      </c>
      <c r="BI22" s="241">
        <f t="shared" si="33"/>
        <v>0</v>
      </c>
      <c r="BJ22" s="307"/>
      <c r="BK22" s="307">
        <f>+G22+K22+O22+S22+W22+AA22+AE22+AI22+AM22+AQ22+AU22+AY22</f>
        <v>0</v>
      </c>
    </row>
    <row r="23" spans="1:65" ht="20.100000000000001" customHeight="1" x14ac:dyDescent="0.55000000000000004">
      <c r="A23" s="221">
        <v>16</v>
      </c>
      <c r="B23" s="222" t="s">
        <v>239</v>
      </c>
      <c r="C23" s="223">
        <v>40</v>
      </c>
      <c r="D23" s="270"/>
      <c r="E23" s="270">
        <v>71386.33</v>
      </c>
      <c r="F23" s="270"/>
      <c r="G23" s="270"/>
      <c r="H23" s="241">
        <f t="shared" si="0"/>
        <v>0</v>
      </c>
      <c r="I23" s="244">
        <f t="shared" ref="I23:I79" si="36">E23+G23-F23</f>
        <v>71386.33</v>
      </c>
      <c r="J23" s="270"/>
      <c r="K23" s="270"/>
      <c r="L23" s="244">
        <f t="shared" si="2"/>
        <v>0</v>
      </c>
      <c r="M23" s="244">
        <f t="shared" si="21"/>
        <v>71386.33</v>
      </c>
      <c r="N23" s="270"/>
      <c r="O23" s="270"/>
      <c r="P23" s="241">
        <f t="shared" si="3"/>
        <v>0</v>
      </c>
      <c r="Q23" s="241">
        <f t="shared" si="22"/>
        <v>71386.33</v>
      </c>
      <c r="R23" s="267"/>
      <c r="S23" s="267"/>
      <c r="T23" s="241">
        <f t="shared" si="4"/>
        <v>0</v>
      </c>
      <c r="U23" s="241">
        <f t="shared" si="23"/>
        <v>71386.33</v>
      </c>
      <c r="V23" s="267"/>
      <c r="W23" s="267"/>
      <c r="X23" s="241">
        <f t="shared" si="5"/>
        <v>0</v>
      </c>
      <c r="Y23" s="241">
        <f t="shared" si="24"/>
        <v>71386.33</v>
      </c>
      <c r="Z23" s="267"/>
      <c r="AA23" s="267"/>
      <c r="AB23" s="241">
        <f t="shared" si="6"/>
        <v>0</v>
      </c>
      <c r="AC23" s="241">
        <f t="shared" si="25"/>
        <v>71386.33</v>
      </c>
      <c r="AD23" s="267"/>
      <c r="AE23" s="267"/>
      <c r="AF23" s="241">
        <f t="shared" si="7"/>
        <v>0</v>
      </c>
      <c r="AG23" s="241">
        <f t="shared" si="26"/>
        <v>71386.33</v>
      </c>
      <c r="AH23" s="267"/>
      <c r="AI23" s="267"/>
      <c r="AJ23" s="241">
        <f t="shared" si="8"/>
        <v>0</v>
      </c>
      <c r="AK23" s="241">
        <f t="shared" si="27"/>
        <v>71386.33</v>
      </c>
      <c r="AL23" s="267"/>
      <c r="AM23" s="267"/>
      <c r="AN23" s="241">
        <f t="shared" si="9"/>
        <v>0</v>
      </c>
      <c r="AO23" s="241">
        <f t="shared" si="28"/>
        <v>71386.33</v>
      </c>
      <c r="AP23" s="267"/>
      <c r="AQ23" s="267"/>
      <c r="AR23" s="241">
        <f t="shared" si="16"/>
        <v>0</v>
      </c>
      <c r="AS23" s="241">
        <f t="shared" si="29"/>
        <v>71386.33</v>
      </c>
      <c r="AT23" s="267"/>
      <c r="AU23" s="267"/>
      <c r="AV23" s="241">
        <f t="shared" si="17"/>
        <v>0</v>
      </c>
      <c r="AW23" s="241">
        <f t="shared" si="30"/>
        <v>71386.33</v>
      </c>
      <c r="AX23" s="267"/>
      <c r="AY23" s="267"/>
      <c r="AZ23" s="241">
        <f t="shared" si="18"/>
        <v>0</v>
      </c>
      <c r="BA23" s="241">
        <f t="shared" si="31"/>
        <v>71386.33</v>
      </c>
      <c r="BB23" s="267"/>
      <c r="BC23" s="267"/>
      <c r="BD23" s="241">
        <f t="shared" si="19"/>
        <v>0</v>
      </c>
      <c r="BE23" s="241">
        <f t="shared" si="32"/>
        <v>71386.33</v>
      </c>
      <c r="BF23" s="267"/>
      <c r="BG23" s="267"/>
      <c r="BH23" s="241">
        <f t="shared" si="20"/>
        <v>0</v>
      </c>
      <c r="BI23" s="241">
        <f t="shared" si="33"/>
        <v>71386.33</v>
      </c>
      <c r="BJ23" s="307">
        <f t="shared" si="35"/>
        <v>0</v>
      </c>
      <c r="BK23" s="307"/>
    </row>
    <row r="24" spans="1:65" ht="20.100000000000001" customHeight="1" x14ac:dyDescent="0.55000000000000004">
      <c r="A24" s="221">
        <v>17</v>
      </c>
      <c r="B24" s="225" t="s">
        <v>231</v>
      </c>
      <c r="C24" s="223">
        <v>41</v>
      </c>
      <c r="D24" s="270">
        <v>4839950.75</v>
      </c>
      <c r="E24" s="270"/>
      <c r="F24" s="270"/>
      <c r="G24" s="270"/>
      <c r="H24" s="241">
        <f t="shared" si="0"/>
        <v>4839950.75</v>
      </c>
      <c r="I24" s="241">
        <f t="shared" si="36"/>
        <v>0</v>
      </c>
      <c r="J24" s="269"/>
      <c r="K24" s="269"/>
      <c r="L24" s="241">
        <f t="shared" si="2"/>
        <v>4839950.75</v>
      </c>
      <c r="M24" s="241"/>
      <c r="N24" s="269"/>
      <c r="O24" s="269"/>
      <c r="P24" s="241">
        <f t="shared" si="3"/>
        <v>4839950.75</v>
      </c>
      <c r="Q24" s="241"/>
      <c r="R24" s="270"/>
      <c r="S24" s="310">
        <v>1782.47</v>
      </c>
      <c r="T24" s="242">
        <f t="shared" si="4"/>
        <v>4838168.28</v>
      </c>
      <c r="U24" s="242"/>
      <c r="V24" s="270"/>
      <c r="W24" s="310">
        <v>954.87</v>
      </c>
      <c r="X24" s="242">
        <f t="shared" si="5"/>
        <v>4837213.41</v>
      </c>
      <c r="Y24" s="242"/>
      <c r="Z24" s="270">
        <v>18500</v>
      </c>
      <c r="AA24" s="267">
        <v>21245.96</v>
      </c>
      <c r="AB24" s="242">
        <f t="shared" si="6"/>
        <v>4834467.45</v>
      </c>
      <c r="AC24" s="242"/>
      <c r="AD24" s="270"/>
      <c r="AE24" s="267"/>
      <c r="AF24" s="242">
        <f t="shared" si="7"/>
        <v>4834467.45</v>
      </c>
      <c r="AG24" s="242"/>
      <c r="AH24" s="270"/>
      <c r="AI24" s="267"/>
      <c r="AJ24" s="242">
        <f t="shared" si="8"/>
        <v>4834467.45</v>
      </c>
      <c r="AK24" s="242"/>
      <c r="AL24" s="270">
        <v>30000</v>
      </c>
      <c r="AM24" s="267">
        <f>621.09+30000</f>
        <v>30621.09</v>
      </c>
      <c r="AN24" s="242">
        <f t="shared" si="9"/>
        <v>4833846.3600000003</v>
      </c>
      <c r="AO24" s="242"/>
      <c r="AP24" s="270">
        <v>86000</v>
      </c>
      <c r="AQ24" s="267">
        <v>75000</v>
      </c>
      <c r="AR24" s="242">
        <f t="shared" si="16"/>
        <v>4844846.3600000003</v>
      </c>
      <c r="AS24" s="242"/>
      <c r="AT24" s="270">
        <v>181000</v>
      </c>
      <c r="AU24" s="267">
        <v>150500</v>
      </c>
      <c r="AV24" s="242">
        <f t="shared" si="17"/>
        <v>4875346.3600000003</v>
      </c>
      <c r="AW24" s="242"/>
      <c r="AX24" s="270">
        <v>913000</v>
      </c>
      <c r="AY24" s="267">
        <v>833593.49</v>
      </c>
      <c r="AZ24" s="242">
        <f t="shared" si="18"/>
        <v>4954752.87</v>
      </c>
      <c r="BA24" s="242"/>
      <c r="BB24" s="270"/>
      <c r="BC24" s="267"/>
      <c r="BD24" s="242">
        <f t="shared" si="19"/>
        <v>4954752.87</v>
      </c>
      <c r="BE24" s="242"/>
      <c r="BF24" s="270"/>
      <c r="BG24" s="267"/>
      <c r="BH24" s="242">
        <f t="shared" si="20"/>
        <v>4954752.87</v>
      </c>
      <c r="BI24" s="242"/>
      <c r="BJ24" s="307">
        <f>+F24+J24+N24+R24+V24+Z24+AD24+AH24+AL24+AP24+AT24+AX24</f>
        <v>1228500</v>
      </c>
      <c r="BK24" s="307">
        <f>+G24+K24+O24+S24+W24+AA24+AE24+AI24+AM24+AQ24+AU24+AY24</f>
        <v>1113697.8799999999</v>
      </c>
    </row>
    <row r="25" spans="1:65" ht="20.100000000000001" customHeight="1" x14ac:dyDescent="0.55000000000000004">
      <c r="A25" s="221">
        <v>18</v>
      </c>
      <c r="B25" s="222" t="s">
        <v>232</v>
      </c>
      <c r="C25" s="223">
        <v>44</v>
      </c>
      <c r="D25" s="270">
        <v>178000</v>
      </c>
      <c r="E25" s="270"/>
      <c r="F25" s="270"/>
      <c r="G25" s="270"/>
      <c r="H25" s="241">
        <f t="shared" si="0"/>
        <v>178000</v>
      </c>
      <c r="I25" s="241">
        <f t="shared" si="36"/>
        <v>0</v>
      </c>
      <c r="J25" s="270"/>
      <c r="K25" s="270"/>
      <c r="L25" s="244">
        <f>SUM(H25+J25-K25)</f>
        <v>178000</v>
      </c>
      <c r="M25" s="244">
        <f>SUM(I25+J25-K25)</f>
        <v>0</v>
      </c>
      <c r="N25" s="270"/>
      <c r="O25" s="270"/>
      <c r="P25" s="244">
        <f>SUM(L25+N25-O25)</f>
        <v>178000</v>
      </c>
      <c r="Q25" s="244">
        <f>SUM(M25+N25-O25)</f>
        <v>0</v>
      </c>
      <c r="R25" s="271"/>
      <c r="S25" s="270"/>
      <c r="T25" s="241">
        <f>SUM(P25+R25-S25)</f>
        <v>178000</v>
      </c>
      <c r="U25" s="241">
        <f>SUM(Q25+R25-S25)</f>
        <v>0</v>
      </c>
      <c r="V25" s="271"/>
      <c r="W25" s="270"/>
      <c r="X25" s="241">
        <f>SUM(T25+V25-W25)</f>
        <v>178000</v>
      </c>
      <c r="Y25" s="241">
        <f>SUM(U25+V25-W25)</f>
        <v>0</v>
      </c>
      <c r="Z25" s="271"/>
      <c r="AA25" s="270"/>
      <c r="AB25" s="241">
        <f>SUM(X25+Z25-AA25)</f>
        <v>178000</v>
      </c>
      <c r="AC25" s="241">
        <f>SUM(Y25+Z25-AA25)</f>
        <v>0</v>
      </c>
      <c r="AD25" s="271"/>
      <c r="AE25" s="270"/>
      <c r="AF25" s="241">
        <f>SUM(AB25+AD25-AE25)</f>
        <v>178000</v>
      </c>
      <c r="AG25" s="241">
        <f>SUM(AC25+AD25-AE25)</f>
        <v>0</v>
      </c>
      <c r="AH25" s="271"/>
      <c r="AI25" s="270"/>
      <c r="AJ25" s="241">
        <f>SUM(AF25+AH25-AI25)</f>
        <v>178000</v>
      </c>
      <c r="AK25" s="241">
        <f>SUM(AG25+AH25-AI25)</f>
        <v>0</v>
      </c>
      <c r="AL25" s="271"/>
      <c r="AM25" s="270"/>
      <c r="AN25" s="241">
        <f>SUM(AJ25+AL25-AM25)</f>
        <v>178000</v>
      </c>
      <c r="AO25" s="241">
        <f>SUM(AK25+AL25-AM25)</f>
        <v>0</v>
      </c>
      <c r="AP25" s="271"/>
      <c r="AQ25" s="270"/>
      <c r="AR25" s="241">
        <f>SUM(AN25+AP25-AQ25)</f>
        <v>178000</v>
      </c>
      <c r="AS25" s="241">
        <f>SUM(AO25+AP25-AQ25)</f>
        <v>0</v>
      </c>
      <c r="AT25" s="271"/>
      <c r="AU25" s="270">
        <v>13000</v>
      </c>
      <c r="AV25" s="241">
        <f>SUM(AR25+AT25-AU25)</f>
        <v>165000</v>
      </c>
      <c r="AW25" s="241"/>
      <c r="AX25" s="271"/>
      <c r="AY25" s="270"/>
      <c r="AZ25" s="241">
        <f>SUM(AV25+AX25-AY25)</f>
        <v>165000</v>
      </c>
      <c r="BA25" s="241"/>
      <c r="BB25" s="271"/>
      <c r="BC25" s="270"/>
      <c r="BD25" s="241">
        <f>SUM(AZ25+BB25-BC25)</f>
        <v>165000</v>
      </c>
      <c r="BE25" s="241"/>
      <c r="BF25" s="271"/>
      <c r="BG25" s="270"/>
      <c r="BH25" s="241">
        <f>SUM(BD25+BF25-BG25)</f>
        <v>165000</v>
      </c>
      <c r="BI25" s="241"/>
      <c r="BJ25" s="307"/>
      <c r="BK25" s="307">
        <f>+G25+K25+O25+S25+W25+AA25+AE25+AI25+AM25+AQ25+AU25+AY25</f>
        <v>13000</v>
      </c>
    </row>
    <row r="26" spans="1:65" ht="20.100000000000001" customHeight="1" x14ac:dyDescent="0.55000000000000004">
      <c r="A26" s="221">
        <v>19</v>
      </c>
      <c r="B26" s="224" t="s">
        <v>233</v>
      </c>
      <c r="C26" s="223">
        <v>48</v>
      </c>
      <c r="D26" s="270">
        <v>333621.40000000002</v>
      </c>
      <c r="E26" s="270"/>
      <c r="F26" s="270"/>
      <c r="G26" s="270"/>
      <c r="H26" s="241">
        <f t="shared" si="0"/>
        <v>333621.40000000002</v>
      </c>
      <c r="I26" s="241">
        <f t="shared" si="36"/>
        <v>0</v>
      </c>
      <c r="J26" s="270"/>
      <c r="K26" s="270"/>
      <c r="L26" s="241">
        <f>SUM(H26+J26-K26)</f>
        <v>333621.40000000002</v>
      </c>
      <c r="M26" s="241">
        <f>SUM(I26+J26-K26)</f>
        <v>0</v>
      </c>
      <c r="N26" s="270"/>
      <c r="O26" s="270"/>
      <c r="P26" s="241">
        <f>SUM(L26+N26-O26)</f>
        <v>333621.40000000002</v>
      </c>
      <c r="Q26" s="241">
        <f>SUM(M26+N26-O26)</f>
        <v>0</v>
      </c>
      <c r="R26" s="267"/>
      <c r="S26" s="267"/>
      <c r="T26" s="241">
        <f>SUM(P26+R26-S26)</f>
        <v>333621.40000000002</v>
      </c>
      <c r="U26" s="241">
        <f>SUM(Q26+R26-S26)</f>
        <v>0</v>
      </c>
      <c r="V26" s="267"/>
      <c r="W26" s="267"/>
      <c r="X26" s="241">
        <f>SUM(T26+V26-W26)</f>
        <v>333621.40000000002</v>
      </c>
      <c r="Y26" s="241">
        <f>SUM(U26+V26-W26)</f>
        <v>0</v>
      </c>
      <c r="Z26" s="267"/>
      <c r="AA26" s="267"/>
      <c r="AB26" s="241">
        <f>SUM(X26+Z26-AA26)</f>
        <v>333621.40000000002</v>
      </c>
      <c r="AC26" s="241">
        <f>SUM(Y26+Z26-AA26)</f>
        <v>0</v>
      </c>
      <c r="AD26" s="267"/>
      <c r="AE26" s="267"/>
      <c r="AF26" s="241">
        <f>SUM(AB26+AD26-AE26)</f>
        <v>333621.40000000002</v>
      </c>
      <c r="AG26" s="241">
        <f>SUM(AC26+AD26-AE26)</f>
        <v>0</v>
      </c>
      <c r="AH26" s="267"/>
      <c r="AI26" s="267"/>
      <c r="AJ26" s="241">
        <f>SUM(AF26+AH26-AI26)</f>
        <v>333621.40000000002</v>
      </c>
      <c r="AK26" s="241">
        <f>SUM(AG26+AH26-AI26)</f>
        <v>0</v>
      </c>
      <c r="AL26" s="267"/>
      <c r="AM26" s="267"/>
      <c r="AN26" s="241">
        <f>SUM(AJ26+AL26-AM26)</f>
        <v>333621.40000000002</v>
      </c>
      <c r="AO26" s="241">
        <f>SUM(AK26+AL26-AM26)</f>
        <v>0</v>
      </c>
      <c r="AP26" s="267"/>
      <c r="AQ26" s="267"/>
      <c r="AR26" s="241">
        <f>SUM(AN26+AP26-AQ26)</f>
        <v>333621.40000000002</v>
      </c>
      <c r="AS26" s="241">
        <f>SUM(AO26+AP26-AQ26)</f>
        <v>0</v>
      </c>
      <c r="AT26" s="267"/>
      <c r="AU26" s="267"/>
      <c r="AV26" s="241">
        <f>SUM(AR26+AT26-AU26)</f>
        <v>333621.40000000002</v>
      </c>
      <c r="AW26" s="241">
        <f>SUM(AS26+AT26-AU26)</f>
        <v>0</v>
      </c>
      <c r="AX26" s="267"/>
      <c r="AY26" s="267"/>
      <c r="AZ26" s="241">
        <f>SUM(AV26+AX26-AY26)</f>
        <v>333621.40000000002</v>
      </c>
      <c r="BA26" s="241">
        <f>SUM(AW26+AX26-AY26)</f>
        <v>0</v>
      </c>
      <c r="BB26" s="267"/>
      <c r="BC26" s="267"/>
      <c r="BD26" s="241">
        <f>SUM(AZ26+BB26-BC26)</f>
        <v>333621.40000000002</v>
      </c>
      <c r="BE26" s="241">
        <f>SUM(BA26+BB26-BC26)</f>
        <v>0</v>
      </c>
      <c r="BF26" s="267"/>
      <c r="BG26" s="267"/>
      <c r="BH26" s="241">
        <f>SUM(BD26+BF26-BG26)</f>
        <v>333621.40000000002</v>
      </c>
      <c r="BI26" s="241">
        <f>SUM(BE26+BF26-BG26)</f>
        <v>0</v>
      </c>
      <c r="BJ26" s="307"/>
      <c r="BK26" s="307">
        <f>+G26+K26+O26+S26+W26+AA26+AE26+AI26+AM26+AQ26+AU26+AY26</f>
        <v>0</v>
      </c>
    </row>
    <row r="27" spans="1:65" ht="20.100000000000001" customHeight="1" x14ac:dyDescent="0.55000000000000004">
      <c r="A27" s="221">
        <v>20</v>
      </c>
      <c r="B27" s="225" t="s">
        <v>136</v>
      </c>
      <c r="C27" s="223">
        <v>52</v>
      </c>
      <c r="D27" s="270">
        <v>205000</v>
      </c>
      <c r="E27" s="270"/>
      <c r="F27" s="270"/>
      <c r="G27" s="270"/>
      <c r="H27" s="241">
        <f t="shared" si="0"/>
        <v>205000</v>
      </c>
      <c r="I27" s="241">
        <f t="shared" si="36"/>
        <v>0</v>
      </c>
      <c r="J27" s="270"/>
      <c r="K27" s="270"/>
      <c r="L27" s="241">
        <f>SUM(H27-K27+J27)</f>
        <v>205000</v>
      </c>
      <c r="M27" s="241">
        <v>0</v>
      </c>
      <c r="N27" s="269"/>
      <c r="O27" s="269"/>
      <c r="P27" s="241">
        <f>SUM(L27-O27+N27)</f>
        <v>205000</v>
      </c>
      <c r="Q27" s="241">
        <v>0</v>
      </c>
      <c r="R27" s="270"/>
      <c r="S27" s="270"/>
      <c r="T27" s="241">
        <f>SUM(P27-S27+R27)</f>
        <v>205000</v>
      </c>
      <c r="U27" s="241">
        <v>0</v>
      </c>
      <c r="V27" s="270"/>
      <c r="W27" s="270"/>
      <c r="X27" s="241">
        <f>SUM(T27-W27+V27)</f>
        <v>205000</v>
      </c>
      <c r="Y27" s="241">
        <v>0</v>
      </c>
      <c r="Z27" s="270"/>
      <c r="AA27" s="270"/>
      <c r="AB27" s="241">
        <f>SUM(X27-AA27+Z27)</f>
        <v>205000</v>
      </c>
      <c r="AC27" s="241">
        <v>0</v>
      </c>
      <c r="AD27" s="270"/>
      <c r="AE27" s="270"/>
      <c r="AF27" s="241">
        <f>SUM(AB27-AE27+AD27)</f>
        <v>205000</v>
      </c>
      <c r="AG27" s="241">
        <v>0</v>
      </c>
      <c r="AH27" s="270"/>
      <c r="AI27" s="270"/>
      <c r="AJ27" s="241">
        <f>SUM(AF27-AI27+AH27)</f>
        <v>205000</v>
      </c>
      <c r="AK27" s="241">
        <v>0</v>
      </c>
      <c r="AL27" s="270"/>
      <c r="AM27" s="270"/>
      <c r="AN27" s="241">
        <f>SUM(AJ27-AM27+AL27)</f>
        <v>205000</v>
      </c>
      <c r="AO27" s="241">
        <v>0</v>
      </c>
      <c r="AP27" s="270"/>
      <c r="AQ27" s="270"/>
      <c r="AR27" s="241">
        <f>SUM(AN27-AQ27+AP27)</f>
        <v>205000</v>
      </c>
      <c r="AS27" s="241">
        <v>0</v>
      </c>
      <c r="AT27" s="270"/>
      <c r="AU27" s="270"/>
      <c r="AV27" s="241">
        <f>SUM(AR27-AU27+AT27)</f>
        <v>205000</v>
      </c>
      <c r="AW27" s="241">
        <v>0</v>
      </c>
      <c r="AX27" s="270"/>
      <c r="AY27" s="270"/>
      <c r="AZ27" s="241">
        <f>SUM(AV27-AY27+AX27)</f>
        <v>205000</v>
      </c>
      <c r="BA27" s="241">
        <v>0</v>
      </c>
      <c r="BB27" s="270"/>
      <c r="BC27" s="270"/>
      <c r="BD27" s="241">
        <f>SUM(AZ27-BC27+BB27)</f>
        <v>205000</v>
      </c>
      <c r="BE27" s="241">
        <v>0</v>
      </c>
      <c r="BF27" s="270"/>
      <c r="BG27" s="270"/>
      <c r="BH27" s="241">
        <f>SUM(BD27-BG27+BF27)</f>
        <v>205000</v>
      </c>
      <c r="BI27" s="241">
        <v>0</v>
      </c>
      <c r="BJ27" s="307"/>
      <c r="BK27" s="307">
        <f>+G27+K27+O27+S27+W27+AA27+AE27+AI27+AM27+AQ27+AU27+AY27</f>
        <v>0</v>
      </c>
    </row>
    <row r="28" spans="1:65" ht="20.100000000000001" customHeight="1" x14ac:dyDescent="0.55000000000000004">
      <c r="A28" s="221">
        <v>21</v>
      </c>
      <c r="B28" s="226" t="s">
        <v>54</v>
      </c>
      <c r="C28" s="223">
        <v>53</v>
      </c>
      <c r="D28" s="269"/>
      <c r="E28" s="269">
        <v>3629559.1</v>
      </c>
      <c r="F28" s="269"/>
      <c r="G28" s="269"/>
      <c r="H28" s="244">
        <f t="shared" si="0"/>
        <v>0</v>
      </c>
      <c r="I28" s="241">
        <f t="shared" si="36"/>
        <v>3629559.1</v>
      </c>
      <c r="J28" s="269"/>
      <c r="K28" s="269"/>
      <c r="L28" s="241">
        <f>SUM(H28-K28+J28)</f>
        <v>0</v>
      </c>
      <c r="M28" s="241">
        <f>SUM(I28+J28-K28)</f>
        <v>3629559.1</v>
      </c>
      <c r="N28" s="269"/>
      <c r="O28" s="269"/>
      <c r="P28" s="241">
        <f>SUM(L28-O28+N28)</f>
        <v>0</v>
      </c>
      <c r="Q28" s="241">
        <f>SUM(M28+N28-O28)</f>
        <v>3629559.1</v>
      </c>
      <c r="R28" s="270"/>
      <c r="S28" s="269"/>
      <c r="T28" s="241">
        <f>SUM(P28-S28+R28)</f>
        <v>0</v>
      </c>
      <c r="U28" s="241">
        <f>SUM(Q28+R28-S28)</f>
        <v>3629559.1</v>
      </c>
      <c r="V28" s="270"/>
      <c r="W28" s="269"/>
      <c r="X28" s="241">
        <f>SUM(T28-W28+V28)</f>
        <v>0</v>
      </c>
      <c r="Y28" s="241">
        <f>SUM(U28+V28-W28)</f>
        <v>3629559.1</v>
      </c>
      <c r="Z28" s="270"/>
      <c r="AA28" s="269"/>
      <c r="AB28" s="241">
        <f>SUM(X28-AA28+Z28)</f>
        <v>0</v>
      </c>
      <c r="AC28" s="241">
        <f>SUM(Y28+Z28-AA28)</f>
        <v>3629559.1</v>
      </c>
      <c r="AD28" s="270"/>
      <c r="AE28" s="269"/>
      <c r="AF28" s="241">
        <f>SUM(AB28-AE28+AD28)</f>
        <v>0</v>
      </c>
      <c r="AG28" s="241">
        <f>SUM(AC28+AD28-AE28)</f>
        <v>3629559.1</v>
      </c>
      <c r="AH28" s="270"/>
      <c r="AI28" s="269"/>
      <c r="AJ28" s="241">
        <f>SUM(AF28-AI28+AH28)</f>
        <v>0</v>
      </c>
      <c r="AK28" s="241">
        <f>SUM(AG28+AH28-AI28)</f>
        <v>3629559.1</v>
      </c>
      <c r="AL28" s="270"/>
      <c r="AM28" s="269"/>
      <c r="AN28" s="241">
        <f>SUM(AJ28-AM28+AL28)</f>
        <v>0</v>
      </c>
      <c r="AO28" s="241">
        <f>SUM(AK28+AL28-AM28)</f>
        <v>3629559.1</v>
      </c>
      <c r="AP28" s="270"/>
      <c r="AQ28" s="269"/>
      <c r="AR28" s="241">
        <f>SUM(AN28-AQ28+AP28)</f>
        <v>0</v>
      </c>
      <c r="AS28" s="241">
        <f>SUM(AO28+AP28-AQ28)</f>
        <v>3629559.1</v>
      </c>
      <c r="AT28" s="270"/>
      <c r="AU28" s="269"/>
      <c r="AV28" s="241">
        <f>SUM(AR28-AU28+AT28)</f>
        <v>0</v>
      </c>
      <c r="AW28" s="241">
        <f>SUM(AS28+AT28-AU28)</f>
        <v>3629559.1</v>
      </c>
      <c r="AX28" s="270"/>
      <c r="AY28" s="269"/>
      <c r="AZ28" s="241">
        <f>SUM(AV28-AY28+AX28)</f>
        <v>0</v>
      </c>
      <c r="BA28" s="241">
        <f>SUM(AW28+AX28-AY28)</f>
        <v>3629559.1</v>
      </c>
      <c r="BB28" s="270"/>
      <c r="BC28" s="269"/>
      <c r="BD28" s="241">
        <f>SUM(AZ28-BC28+BB28)</f>
        <v>0</v>
      </c>
      <c r="BE28" s="241">
        <f>SUM(BA28+BB28-BC28)</f>
        <v>3629559.1</v>
      </c>
      <c r="BF28" s="270"/>
      <c r="BG28" s="269"/>
      <c r="BH28" s="241">
        <f>SUM(BD28-BG28+BF28)</f>
        <v>0</v>
      </c>
      <c r="BI28" s="241">
        <f>SUM(BE28+BF28-BG28)</f>
        <v>3629559.1</v>
      </c>
      <c r="BJ28" s="307">
        <f t="shared" si="35"/>
        <v>0</v>
      </c>
      <c r="BK28" s="307">
        <f t="shared" ref="BK28" si="37">+G28+K28+O28+S28+W28+AA28+AE28+AI28+AM28+AQ28+AU28+AY28</f>
        <v>0</v>
      </c>
    </row>
    <row r="29" spans="1:65" ht="20.100000000000001" customHeight="1" x14ac:dyDescent="0.55000000000000004">
      <c r="A29" s="221">
        <v>22</v>
      </c>
      <c r="B29" s="225" t="s">
        <v>2</v>
      </c>
      <c r="C29" s="223">
        <v>54</v>
      </c>
      <c r="D29" s="270">
        <v>2398273.6</v>
      </c>
      <c r="E29" s="270"/>
      <c r="F29" s="270"/>
      <c r="G29" s="270"/>
      <c r="H29" s="249">
        <f t="shared" si="0"/>
        <v>2398273.6</v>
      </c>
      <c r="I29" s="244">
        <f t="shared" si="36"/>
        <v>0</v>
      </c>
      <c r="J29" s="271"/>
      <c r="K29" s="271"/>
      <c r="L29" s="244">
        <f t="shared" ref="L29:L30" si="38">SUM(H29+J29-K29)</f>
        <v>2398273.6</v>
      </c>
      <c r="M29" s="244"/>
      <c r="N29" s="269"/>
      <c r="O29" s="269"/>
      <c r="P29" s="241">
        <f t="shared" ref="P29:P30" si="39">SUM(L29+N29-O29)</f>
        <v>2398273.6</v>
      </c>
      <c r="Q29" s="241"/>
      <c r="R29" s="269"/>
      <c r="S29" s="271">
        <v>3500</v>
      </c>
      <c r="T29" s="241">
        <f t="shared" ref="T29:T30" si="40">SUM(P29+R29-S29)</f>
        <v>2394773.6</v>
      </c>
      <c r="U29" s="241"/>
      <c r="V29" s="269"/>
      <c r="W29" s="271">
        <f>2000+2000</f>
        <v>4000</v>
      </c>
      <c r="X29" s="241">
        <f t="shared" ref="X29:X30" si="41">SUM(T29+V29-W29)</f>
        <v>2390773.6</v>
      </c>
      <c r="Y29" s="241"/>
      <c r="Z29" s="269"/>
      <c r="AA29" s="271">
        <v>12517.53</v>
      </c>
      <c r="AB29" s="241">
        <f t="shared" ref="AB29:AB30" si="42">SUM(X29+Z29-AA29)</f>
        <v>2378256.0700000003</v>
      </c>
      <c r="AC29" s="241"/>
      <c r="AD29" s="269"/>
      <c r="AE29" s="271">
        <v>7000</v>
      </c>
      <c r="AF29" s="241">
        <f t="shared" ref="AF29:AF30" si="43">SUM(AB29+AD29-AE29)</f>
        <v>2371256.0700000003</v>
      </c>
      <c r="AG29" s="241"/>
      <c r="AH29" s="269"/>
      <c r="AI29" s="271">
        <v>1000</v>
      </c>
      <c r="AJ29" s="241">
        <f t="shared" ref="AJ29:AJ30" si="44">SUM(AF29+AH29-AI29)</f>
        <v>2370256.0700000003</v>
      </c>
      <c r="AK29" s="241"/>
      <c r="AL29" s="269"/>
      <c r="AM29" s="271">
        <v>7541.53</v>
      </c>
      <c r="AN29" s="241">
        <f t="shared" ref="AN29:AN30" si="45">SUM(AJ29+AL29-AM29)</f>
        <v>2362714.5400000005</v>
      </c>
      <c r="AO29" s="241"/>
      <c r="AP29" s="269"/>
      <c r="AQ29" s="271">
        <v>12174.28</v>
      </c>
      <c r="AR29" s="241">
        <f t="shared" ref="AR29:AR30" si="46">SUM(AN29+AP29-AQ29)</f>
        <v>2350540.2600000007</v>
      </c>
      <c r="AS29" s="241"/>
      <c r="AT29" s="269"/>
      <c r="AU29" s="271">
        <v>8661.31</v>
      </c>
      <c r="AV29" s="241">
        <f t="shared" ref="AV29:AV30" si="47">SUM(AR29+AT29-AU29)</f>
        <v>2341878.9500000007</v>
      </c>
      <c r="AW29" s="241"/>
      <c r="AX29" s="269"/>
      <c r="AY29" s="271">
        <v>59110.54</v>
      </c>
      <c r="AZ29" s="241">
        <f t="shared" ref="AZ29:AZ30" si="48">SUM(AV29+AX29-AY29)</f>
        <v>2282768.4100000006</v>
      </c>
      <c r="BA29" s="241"/>
      <c r="BB29" s="269"/>
      <c r="BC29" s="271">
        <f>2500+5000+5000+4000</f>
        <v>16500</v>
      </c>
      <c r="BD29" s="241">
        <f t="shared" ref="BD29:BD30" si="49">SUM(AZ29+BB29-BC29)</f>
        <v>2266268.4100000006</v>
      </c>
      <c r="BE29" s="241"/>
      <c r="BF29" s="269"/>
      <c r="BG29" s="271">
        <v>2000</v>
      </c>
      <c r="BH29" s="241">
        <f t="shared" ref="BH29:BH30" si="50">SUM(BD29+BF29-BG29)</f>
        <v>2264268.4100000006</v>
      </c>
      <c r="BI29" s="241"/>
      <c r="BJ29" s="307"/>
      <c r="BK29" s="307">
        <f>+G29+K29+O29+S29+W29+AA29+AE29+AI29+AM29+AQ29+AU29+AY29</f>
        <v>115505.19</v>
      </c>
    </row>
    <row r="30" spans="1:65" ht="20.100000000000001" customHeight="1" x14ac:dyDescent="0.55000000000000004">
      <c r="A30" s="221">
        <v>23</v>
      </c>
      <c r="B30" s="225" t="s">
        <v>55</v>
      </c>
      <c r="C30" s="223">
        <v>57</v>
      </c>
      <c r="D30" s="269"/>
      <c r="E30" s="269">
        <v>2294185.35</v>
      </c>
      <c r="F30" s="269"/>
      <c r="G30" s="269"/>
      <c r="H30" s="241">
        <f t="shared" si="0"/>
        <v>0</v>
      </c>
      <c r="I30" s="241">
        <f t="shared" si="36"/>
        <v>2294185.35</v>
      </c>
      <c r="J30" s="270"/>
      <c r="K30" s="270"/>
      <c r="L30" s="244">
        <f t="shared" si="38"/>
        <v>0</v>
      </c>
      <c r="M30" s="244">
        <f>SUM(I30+J30-K30)</f>
        <v>2294185.35</v>
      </c>
      <c r="N30" s="271"/>
      <c r="O30" s="271"/>
      <c r="P30" s="244">
        <f t="shared" si="39"/>
        <v>0</v>
      </c>
      <c r="Q30" s="241">
        <f>SUM(M30+N30-O30)</f>
        <v>2294185.35</v>
      </c>
      <c r="R30" s="270"/>
      <c r="S30" s="267"/>
      <c r="T30" s="241">
        <f t="shared" si="40"/>
        <v>0</v>
      </c>
      <c r="U30" s="241">
        <f>SUM(Q30+R30-S30)</f>
        <v>2294185.35</v>
      </c>
      <c r="V30" s="270"/>
      <c r="W30" s="267"/>
      <c r="X30" s="241">
        <f t="shared" si="41"/>
        <v>0</v>
      </c>
      <c r="Y30" s="241">
        <f>SUM(U30+V30-W30)</f>
        <v>2294185.35</v>
      </c>
      <c r="Z30" s="270"/>
      <c r="AA30" s="267"/>
      <c r="AB30" s="241">
        <f t="shared" si="42"/>
        <v>0</v>
      </c>
      <c r="AC30" s="241">
        <f>SUM(Y30+Z30-AA30)</f>
        <v>2294185.35</v>
      </c>
      <c r="AD30" s="270"/>
      <c r="AE30" s="267"/>
      <c r="AF30" s="241">
        <f t="shared" si="43"/>
        <v>0</v>
      </c>
      <c r="AG30" s="241">
        <f>SUM(AC30+AD30-AE30)</f>
        <v>2294185.35</v>
      </c>
      <c r="AH30" s="270"/>
      <c r="AI30" s="267"/>
      <c r="AJ30" s="241">
        <f t="shared" si="44"/>
        <v>0</v>
      </c>
      <c r="AK30" s="241">
        <f>SUM(AG30+AH30-AI30)</f>
        <v>2294185.35</v>
      </c>
      <c r="AL30" s="270"/>
      <c r="AM30" s="267"/>
      <c r="AN30" s="241">
        <f t="shared" si="45"/>
        <v>0</v>
      </c>
      <c r="AO30" s="241">
        <f>SUM(AK30+AL30-AM30)</f>
        <v>2294185.35</v>
      </c>
      <c r="AP30" s="270"/>
      <c r="AQ30" s="267"/>
      <c r="AR30" s="241">
        <f t="shared" si="46"/>
        <v>0</v>
      </c>
      <c r="AS30" s="241">
        <f>SUM(AO30+AP30-AQ30)</f>
        <v>2294185.35</v>
      </c>
      <c r="AT30" s="270"/>
      <c r="AU30" s="267"/>
      <c r="AV30" s="241">
        <f t="shared" si="47"/>
        <v>0</v>
      </c>
      <c r="AW30" s="241">
        <f>SUM(AS30+AT30-AU30)</f>
        <v>2294185.35</v>
      </c>
      <c r="AX30" s="270"/>
      <c r="AY30" s="267"/>
      <c r="AZ30" s="241">
        <f t="shared" si="48"/>
        <v>0</v>
      </c>
      <c r="BA30" s="241">
        <f>SUM(AW30+AX30-AY30)</f>
        <v>2294185.35</v>
      </c>
      <c r="BB30" s="270"/>
      <c r="BC30" s="267"/>
      <c r="BD30" s="241">
        <f t="shared" si="49"/>
        <v>0</v>
      </c>
      <c r="BE30" s="241">
        <f>SUM(BA30+BB30-BC30)</f>
        <v>2294185.35</v>
      </c>
      <c r="BF30" s="270"/>
      <c r="BG30" s="267"/>
      <c r="BH30" s="241">
        <f t="shared" si="50"/>
        <v>0</v>
      </c>
      <c r="BI30" s="241">
        <f>SUM(BE30+BF30-BG30)</f>
        <v>2294185.35</v>
      </c>
      <c r="BJ30" s="307">
        <f t="shared" si="35"/>
        <v>0</v>
      </c>
      <c r="BK30" s="307">
        <f t="shared" ref="BK30" si="51">+G30+K30+O30+S30+W30+AA30+AE30+AI30+AM30+AQ30+AU30+AY30</f>
        <v>0</v>
      </c>
    </row>
    <row r="31" spans="1:65" ht="20.100000000000001" customHeight="1" x14ac:dyDescent="0.55000000000000004">
      <c r="A31" s="221">
        <v>24</v>
      </c>
      <c r="B31" s="222" t="s">
        <v>254</v>
      </c>
      <c r="C31" s="223">
        <v>58</v>
      </c>
      <c r="D31" s="270">
        <v>949470.04</v>
      </c>
      <c r="E31" s="270"/>
      <c r="F31" s="270"/>
      <c r="G31" s="270"/>
      <c r="H31" s="241">
        <f t="shared" si="0"/>
        <v>949470.04</v>
      </c>
      <c r="I31" s="241">
        <f t="shared" si="36"/>
        <v>0</v>
      </c>
      <c r="J31" s="270"/>
      <c r="K31" s="270"/>
      <c r="L31" s="241">
        <f>SUM(H31+J31-K31)</f>
        <v>949470.04</v>
      </c>
      <c r="M31" s="241"/>
      <c r="N31" s="267"/>
      <c r="O31" s="270"/>
      <c r="P31" s="241">
        <f>SUM(L31+N31-O31)</f>
        <v>949470.04</v>
      </c>
      <c r="Q31" s="241"/>
      <c r="R31" s="270"/>
      <c r="S31" s="267">
        <f>7200+7200</f>
        <v>14400</v>
      </c>
      <c r="T31" s="241">
        <f>SUM(P31+R31-S31)</f>
        <v>935070.04</v>
      </c>
      <c r="U31" s="241"/>
      <c r="V31" s="270"/>
      <c r="W31" s="267">
        <f>1504.11+1504.11</f>
        <v>3008.22</v>
      </c>
      <c r="X31" s="241">
        <f>SUM(T31+V31-W31)</f>
        <v>932061.82000000007</v>
      </c>
      <c r="Y31" s="241"/>
      <c r="Z31" s="270"/>
      <c r="AA31" s="267">
        <f>2263.56+98.63</f>
        <v>2362.19</v>
      </c>
      <c r="AB31" s="241">
        <f>SUM(X31+Z31-AA31)</f>
        <v>929699.63000000012</v>
      </c>
      <c r="AC31" s="241"/>
      <c r="AD31" s="270"/>
      <c r="AE31" s="267">
        <v>8788.2800000000007</v>
      </c>
      <c r="AF31" s="241">
        <f>SUM(AB31+AD31-AE31)</f>
        <v>920911.35000000009</v>
      </c>
      <c r="AG31" s="241"/>
      <c r="AH31" s="270"/>
      <c r="AI31" s="267"/>
      <c r="AJ31" s="241">
        <f>SUM(AF31+AH31-AI31)</f>
        <v>920911.35000000009</v>
      </c>
      <c r="AK31" s="241"/>
      <c r="AL31" s="270"/>
      <c r="AM31" s="267">
        <v>5768.55</v>
      </c>
      <c r="AN31" s="241">
        <f>SUM(AJ31+AL31-AM31)</f>
        <v>915142.8</v>
      </c>
      <c r="AO31" s="241"/>
      <c r="AP31" s="270"/>
      <c r="AQ31" s="267">
        <v>3065.59</v>
      </c>
      <c r="AR31" s="241">
        <f>SUM(AN31+AP31-AQ31)</f>
        <v>912077.21000000008</v>
      </c>
      <c r="AS31" s="241"/>
      <c r="AT31" s="270"/>
      <c r="AU31" s="267">
        <v>2061.13</v>
      </c>
      <c r="AV31" s="241">
        <f>SUM(AR31+AT31-AU31)</f>
        <v>910016.08000000007</v>
      </c>
      <c r="AW31" s="241"/>
      <c r="AX31" s="270"/>
      <c r="AY31" s="267">
        <v>51793.97</v>
      </c>
      <c r="AZ31" s="241">
        <f>SUM(AV31+AX31-AY31)</f>
        <v>858222.1100000001</v>
      </c>
      <c r="BA31" s="241"/>
      <c r="BB31" s="270"/>
      <c r="BC31" s="267">
        <f>8366.3+8366.3+3979.31</f>
        <v>20711.91</v>
      </c>
      <c r="BD31" s="241">
        <f>SUM(AZ31+BB31-BC31)</f>
        <v>837510.20000000007</v>
      </c>
      <c r="BE31" s="241"/>
      <c r="BF31" s="270"/>
      <c r="BG31" s="267"/>
      <c r="BH31" s="241">
        <f>SUM(BD31+BF31-BG31)</f>
        <v>837510.20000000007</v>
      </c>
      <c r="BI31" s="241"/>
      <c r="BJ31" s="307"/>
      <c r="BK31" s="307">
        <f>+G31+K31+O31+S31+W31+AA31+AE31+AI31+AM31+AQ31+AU31+AY31</f>
        <v>91247.93</v>
      </c>
    </row>
    <row r="32" spans="1:65" ht="20.100000000000001" customHeight="1" x14ac:dyDescent="0.55000000000000004">
      <c r="A32" s="221">
        <v>25</v>
      </c>
      <c r="B32" s="225" t="s">
        <v>57</v>
      </c>
      <c r="C32" s="223">
        <v>61</v>
      </c>
      <c r="D32" s="270"/>
      <c r="E32" s="270">
        <v>949470.04</v>
      </c>
      <c r="F32" s="270"/>
      <c r="G32" s="270"/>
      <c r="H32" s="241">
        <f t="shared" si="0"/>
        <v>0</v>
      </c>
      <c r="I32" s="241">
        <f t="shared" si="36"/>
        <v>949470.04</v>
      </c>
      <c r="J32" s="270"/>
      <c r="K32" s="270"/>
      <c r="L32" s="241">
        <f>SUM(H32+J32-K32)</f>
        <v>0</v>
      </c>
      <c r="M32" s="241">
        <f>SUM(I32+J32-K32)</f>
        <v>949470.04</v>
      </c>
      <c r="N32" s="267"/>
      <c r="O32" s="271"/>
      <c r="P32" s="241">
        <f>SUM(L32+N32-O32)</f>
        <v>0</v>
      </c>
      <c r="Q32" s="241">
        <f>SUM(M32+N32-O32)</f>
        <v>949470.04</v>
      </c>
      <c r="R32" s="270"/>
      <c r="S32" s="267"/>
      <c r="T32" s="241">
        <f>SUM(P32+R32-S32)</f>
        <v>0</v>
      </c>
      <c r="U32" s="241">
        <f>SUM(Q32+R32-S32)</f>
        <v>949470.04</v>
      </c>
      <c r="V32" s="270"/>
      <c r="W32" s="267"/>
      <c r="X32" s="241">
        <f>SUM(T32+V32-W32)</f>
        <v>0</v>
      </c>
      <c r="Y32" s="241">
        <f>SUM(U32+V32-W32)</f>
        <v>949470.04</v>
      </c>
      <c r="Z32" s="270"/>
      <c r="AA32" s="267"/>
      <c r="AB32" s="241">
        <f>SUM(X32+Z32-AA32)</f>
        <v>0</v>
      </c>
      <c r="AC32" s="241">
        <f>SUM(Y32+Z32-AA32)</f>
        <v>949470.04</v>
      </c>
      <c r="AD32" s="270"/>
      <c r="AE32" s="267"/>
      <c r="AF32" s="241">
        <f>SUM(AB32+AD32-AE32)</f>
        <v>0</v>
      </c>
      <c r="AG32" s="241">
        <f>SUM(AC32+AD32-AE32)</f>
        <v>949470.04</v>
      </c>
      <c r="AH32" s="270"/>
      <c r="AI32" s="267"/>
      <c r="AJ32" s="241">
        <f>SUM(AF32+AH32-AI32)</f>
        <v>0</v>
      </c>
      <c r="AK32" s="241">
        <f>SUM(AG32+AH32-AI32)</f>
        <v>949470.04</v>
      </c>
      <c r="AL32" s="270"/>
      <c r="AM32" s="267"/>
      <c r="AN32" s="241">
        <f>SUM(AJ32+AL32-AM32)</f>
        <v>0</v>
      </c>
      <c r="AO32" s="241">
        <f>SUM(AK32+AL32-AM32)</f>
        <v>949470.04</v>
      </c>
      <c r="AP32" s="270"/>
      <c r="AQ32" s="267"/>
      <c r="AR32" s="241">
        <f>SUM(AN32+AP32-AQ32)</f>
        <v>0</v>
      </c>
      <c r="AS32" s="241">
        <f>SUM(AO32+AP32-AQ32)</f>
        <v>949470.04</v>
      </c>
      <c r="AT32" s="270"/>
      <c r="AU32" s="267"/>
      <c r="AV32" s="241">
        <f>SUM(AR32+AT32-AU32)</f>
        <v>0</v>
      </c>
      <c r="AW32" s="241">
        <f>SUM(AS32+AT32-AU32)</f>
        <v>949470.04</v>
      </c>
      <c r="AX32" s="270"/>
      <c r="AY32" s="267"/>
      <c r="AZ32" s="241">
        <f>SUM(AV32+AX32-AY32)</f>
        <v>0</v>
      </c>
      <c r="BA32" s="241">
        <f>SUM(AW32+AX32-AY32)</f>
        <v>949470.04</v>
      </c>
      <c r="BB32" s="270"/>
      <c r="BC32" s="267"/>
      <c r="BD32" s="241">
        <f>SUM(AZ32+BB32-BC32)</f>
        <v>0</v>
      </c>
      <c r="BE32" s="241">
        <f>SUM(BA32+BB32-BC32)</f>
        <v>949470.04</v>
      </c>
      <c r="BF32" s="270"/>
      <c r="BG32" s="267"/>
      <c r="BH32" s="241">
        <f>SUM(BD32+BF32-BG32)</f>
        <v>0</v>
      </c>
      <c r="BI32" s="241">
        <f>SUM(BE32+BF32-BG32)</f>
        <v>949470.04</v>
      </c>
      <c r="BJ32" s="307">
        <f t="shared" si="35"/>
        <v>0</v>
      </c>
      <c r="BK32" s="307"/>
    </row>
    <row r="33" spans="1:63" ht="20.100000000000001" customHeight="1" x14ac:dyDescent="0.55000000000000004">
      <c r="A33" s="221">
        <v>26</v>
      </c>
      <c r="B33" s="225" t="s">
        <v>241</v>
      </c>
      <c r="C33" s="223">
        <v>59</v>
      </c>
      <c r="D33" s="270">
        <v>362240.04</v>
      </c>
      <c r="E33" s="271"/>
      <c r="F33" s="269"/>
      <c r="G33" s="269"/>
      <c r="H33" s="244">
        <f t="shared" si="0"/>
        <v>362240.04</v>
      </c>
      <c r="I33" s="244">
        <f t="shared" si="36"/>
        <v>0</v>
      </c>
      <c r="J33" s="269"/>
      <c r="K33" s="269"/>
      <c r="L33" s="241">
        <f t="shared" ref="L33:L35" si="52">SUM(H33+J33-K33)</f>
        <v>362240.04</v>
      </c>
      <c r="M33" s="241">
        <v>0</v>
      </c>
      <c r="N33" s="270"/>
      <c r="O33" s="270"/>
      <c r="P33" s="241">
        <f t="shared" ref="P33:P35" si="53">SUM(L33+N33-O33)</f>
        <v>362240.04</v>
      </c>
      <c r="Q33" s="241">
        <v>0</v>
      </c>
      <c r="R33" s="269"/>
      <c r="S33" s="267"/>
      <c r="T33" s="241">
        <f t="shared" ref="T33:T35" si="54">SUM(P33+R33-S33)</f>
        <v>362240.04</v>
      </c>
      <c r="U33" s="241">
        <v>0</v>
      </c>
      <c r="V33" s="269"/>
      <c r="W33" s="267"/>
      <c r="X33" s="241">
        <f t="shared" ref="X33:X35" si="55">SUM(T33+V33-W33)</f>
        <v>362240.04</v>
      </c>
      <c r="Y33" s="241">
        <v>0</v>
      </c>
      <c r="Z33" s="269"/>
      <c r="AA33" s="267"/>
      <c r="AB33" s="241">
        <f t="shared" ref="AB33:AB35" si="56">SUM(X33+Z33-AA33)</f>
        <v>362240.04</v>
      </c>
      <c r="AC33" s="241">
        <v>0</v>
      </c>
      <c r="AD33" s="269"/>
      <c r="AE33" s="267"/>
      <c r="AF33" s="241">
        <f t="shared" ref="AF33:AF35" si="57">SUM(AB33+AD33-AE33)</f>
        <v>362240.04</v>
      </c>
      <c r="AG33" s="241">
        <v>0</v>
      </c>
      <c r="AH33" s="269"/>
      <c r="AI33" s="267"/>
      <c r="AJ33" s="241">
        <f t="shared" ref="AJ33:AJ35" si="58">SUM(AF33+AH33-AI33)</f>
        <v>362240.04</v>
      </c>
      <c r="AK33" s="241">
        <v>0</v>
      </c>
      <c r="AL33" s="269"/>
      <c r="AM33" s="267"/>
      <c r="AN33" s="241">
        <f t="shared" ref="AN33:AN35" si="59">SUM(AJ33+AL33-AM33)</f>
        <v>362240.04</v>
      </c>
      <c r="AO33" s="241">
        <v>0</v>
      </c>
      <c r="AP33" s="269"/>
      <c r="AQ33" s="267"/>
      <c r="AR33" s="241">
        <f t="shared" ref="AR33:AR35" si="60">SUM(AN33+AP33-AQ33)</f>
        <v>362240.04</v>
      </c>
      <c r="AS33" s="241">
        <v>0</v>
      </c>
      <c r="AT33" s="269"/>
      <c r="AU33" s="267"/>
      <c r="AV33" s="241">
        <f t="shared" ref="AV33:AV35" si="61">SUM(AR33+AT33-AU33)</f>
        <v>362240.04</v>
      </c>
      <c r="AW33" s="241">
        <v>0</v>
      </c>
      <c r="AX33" s="269"/>
      <c r="AY33" s="267"/>
      <c r="AZ33" s="241">
        <f t="shared" ref="AZ33:AZ35" si="62">SUM(AV33+AX33-AY33)</f>
        <v>362240.04</v>
      </c>
      <c r="BA33" s="241">
        <v>0</v>
      </c>
      <c r="BB33" s="269"/>
      <c r="BC33" s="267"/>
      <c r="BD33" s="241">
        <f t="shared" ref="BD33:BD35" si="63">SUM(AZ33+BB33-BC33)</f>
        <v>362240.04</v>
      </c>
      <c r="BE33" s="241">
        <v>0</v>
      </c>
      <c r="BF33" s="269"/>
      <c r="BG33" s="267"/>
      <c r="BH33" s="241">
        <f t="shared" ref="BH33:BH35" si="64">SUM(BD33+BF33-BG33)</f>
        <v>362240.04</v>
      </c>
      <c r="BI33" s="241">
        <v>0</v>
      </c>
      <c r="BJ33" s="307"/>
      <c r="BK33" s="307">
        <f>+G33+K33+O33+S33+W33+AA33+AE33+AI33+AM33+AQ33+AU33+AY33</f>
        <v>0</v>
      </c>
    </row>
    <row r="34" spans="1:63" ht="20.100000000000001" customHeight="1" x14ac:dyDescent="0.55000000000000004">
      <c r="A34" s="221">
        <v>27</v>
      </c>
      <c r="B34" s="225" t="s">
        <v>242</v>
      </c>
      <c r="C34" s="223">
        <v>60</v>
      </c>
      <c r="D34" s="270"/>
      <c r="E34" s="270">
        <v>362240.04</v>
      </c>
      <c r="F34" s="270"/>
      <c r="G34" s="270"/>
      <c r="H34" s="241">
        <f t="shared" si="0"/>
        <v>0</v>
      </c>
      <c r="I34" s="241">
        <f t="shared" si="36"/>
        <v>362240.04</v>
      </c>
      <c r="J34" s="270"/>
      <c r="K34" s="270"/>
      <c r="L34" s="244">
        <f t="shared" si="52"/>
        <v>0</v>
      </c>
      <c r="M34" s="244">
        <f t="shared" ref="M34:M35" si="65">SUM(I34+J34-K34)</f>
        <v>362240.04</v>
      </c>
      <c r="N34" s="270"/>
      <c r="O34" s="270"/>
      <c r="P34" s="244">
        <f t="shared" si="53"/>
        <v>0</v>
      </c>
      <c r="Q34" s="244">
        <f t="shared" ref="Q34:Q35" si="66">SUM(M34+N34-O34)</f>
        <v>362240.04</v>
      </c>
      <c r="R34" s="271"/>
      <c r="S34" s="270"/>
      <c r="T34" s="241">
        <f t="shared" si="54"/>
        <v>0</v>
      </c>
      <c r="U34" s="241">
        <f t="shared" ref="U34:U35" si="67">SUM(Q34+R34-S34)</f>
        <v>362240.04</v>
      </c>
      <c r="V34" s="271"/>
      <c r="W34" s="270"/>
      <c r="X34" s="241">
        <f t="shared" si="55"/>
        <v>0</v>
      </c>
      <c r="Y34" s="241">
        <f t="shared" ref="Y34:Y35" si="68">SUM(U34+V34-W34)</f>
        <v>362240.04</v>
      </c>
      <c r="Z34" s="271"/>
      <c r="AA34" s="270"/>
      <c r="AB34" s="241">
        <f t="shared" si="56"/>
        <v>0</v>
      </c>
      <c r="AC34" s="241">
        <f t="shared" ref="AC34:AC35" si="69">SUM(Y34+Z34-AA34)</f>
        <v>362240.04</v>
      </c>
      <c r="AD34" s="271"/>
      <c r="AE34" s="270"/>
      <c r="AF34" s="241">
        <f t="shared" si="57"/>
        <v>0</v>
      </c>
      <c r="AG34" s="241">
        <f t="shared" ref="AG34:AG35" si="70">SUM(AC34+AD34-AE34)</f>
        <v>362240.04</v>
      </c>
      <c r="AH34" s="271"/>
      <c r="AI34" s="270"/>
      <c r="AJ34" s="241">
        <f t="shared" si="58"/>
        <v>0</v>
      </c>
      <c r="AK34" s="241">
        <f t="shared" ref="AK34:AK35" si="71">SUM(AG34+AH34-AI34)</f>
        <v>362240.04</v>
      </c>
      <c r="AL34" s="271"/>
      <c r="AM34" s="270"/>
      <c r="AN34" s="241">
        <f t="shared" si="59"/>
        <v>0</v>
      </c>
      <c r="AO34" s="241">
        <f t="shared" ref="AO34:AO35" si="72">SUM(AK34+AL34-AM34)</f>
        <v>362240.04</v>
      </c>
      <c r="AP34" s="271"/>
      <c r="AQ34" s="270"/>
      <c r="AR34" s="241">
        <f t="shared" si="60"/>
        <v>0</v>
      </c>
      <c r="AS34" s="241">
        <f t="shared" ref="AS34:AS35" si="73">SUM(AO34+AP34-AQ34)</f>
        <v>362240.04</v>
      </c>
      <c r="AT34" s="271"/>
      <c r="AU34" s="270"/>
      <c r="AV34" s="241">
        <f t="shared" si="61"/>
        <v>0</v>
      </c>
      <c r="AW34" s="241">
        <f t="shared" ref="AW34:AW35" si="74">SUM(AS34+AT34-AU34)</f>
        <v>362240.04</v>
      </c>
      <c r="AX34" s="271"/>
      <c r="AY34" s="270"/>
      <c r="AZ34" s="241">
        <f t="shared" si="62"/>
        <v>0</v>
      </c>
      <c r="BA34" s="241">
        <f t="shared" ref="BA34:BA35" si="75">SUM(AW34+AX34-AY34)</f>
        <v>362240.04</v>
      </c>
      <c r="BB34" s="271"/>
      <c r="BC34" s="270"/>
      <c r="BD34" s="241">
        <f t="shared" si="63"/>
        <v>0</v>
      </c>
      <c r="BE34" s="241">
        <f t="shared" ref="BE34:BE35" si="76">SUM(BA34+BB34-BC34)</f>
        <v>362240.04</v>
      </c>
      <c r="BF34" s="271"/>
      <c r="BG34" s="270"/>
      <c r="BH34" s="241">
        <f t="shared" si="64"/>
        <v>0</v>
      </c>
      <c r="BI34" s="241">
        <f t="shared" ref="BI34:BI35" si="77">SUM(BE34+BF34-BG34)</f>
        <v>362240.04</v>
      </c>
      <c r="BJ34" s="307">
        <f t="shared" si="35"/>
        <v>0</v>
      </c>
      <c r="BK34" s="307"/>
    </row>
    <row r="35" spans="1:63" ht="20.100000000000001" customHeight="1" x14ac:dyDescent="0.55000000000000004">
      <c r="A35" s="253">
        <v>28</v>
      </c>
      <c r="B35" s="231" t="s">
        <v>243</v>
      </c>
      <c r="C35" s="223"/>
      <c r="D35" s="270"/>
      <c r="E35" s="270">
        <v>13680</v>
      </c>
      <c r="F35" s="270"/>
      <c r="G35" s="270"/>
      <c r="H35" s="241">
        <f t="shared" si="0"/>
        <v>0</v>
      </c>
      <c r="I35" s="241">
        <f t="shared" si="36"/>
        <v>13680</v>
      </c>
      <c r="J35" s="270"/>
      <c r="K35" s="270"/>
      <c r="L35" s="241">
        <f t="shared" si="52"/>
        <v>0</v>
      </c>
      <c r="M35" s="241">
        <f t="shared" si="65"/>
        <v>13680</v>
      </c>
      <c r="N35" s="270"/>
      <c r="O35" s="270"/>
      <c r="P35" s="241">
        <f t="shared" si="53"/>
        <v>0</v>
      </c>
      <c r="Q35" s="241">
        <f t="shared" si="66"/>
        <v>13680</v>
      </c>
      <c r="R35" s="267"/>
      <c r="S35" s="270"/>
      <c r="T35" s="241">
        <f t="shared" si="54"/>
        <v>0</v>
      </c>
      <c r="U35" s="241">
        <f t="shared" si="67"/>
        <v>13680</v>
      </c>
      <c r="V35" s="267"/>
      <c r="W35" s="270"/>
      <c r="X35" s="241">
        <f t="shared" si="55"/>
        <v>0</v>
      </c>
      <c r="Y35" s="241">
        <f t="shared" si="68"/>
        <v>13680</v>
      </c>
      <c r="Z35" s="267"/>
      <c r="AA35" s="270"/>
      <c r="AB35" s="241">
        <f t="shared" si="56"/>
        <v>0</v>
      </c>
      <c r="AC35" s="241">
        <f t="shared" si="69"/>
        <v>13680</v>
      </c>
      <c r="AD35" s="267"/>
      <c r="AE35" s="270"/>
      <c r="AF35" s="241">
        <f t="shared" si="57"/>
        <v>0</v>
      </c>
      <c r="AG35" s="241">
        <f t="shared" si="70"/>
        <v>13680</v>
      </c>
      <c r="AH35" s="267"/>
      <c r="AI35" s="270"/>
      <c r="AJ35" s="241">
        <f t="shared" si="58"/>
        <v>0</v>
      </c>
      <c r="AK35" s="241">
        <f t="shared" si="71"/>
        <v>13680</v>
      </c>
      <c r="AL35" s="267"/>
      <c r="AM35" s="270"/>
      <c r="AN35" s="241">
        <f t="shared" si="59"/>
        <v>0</v>
      </c>
      <c r="AO35" s="241">
        <f t="shared" si="72"/>
        <v>13680</v>
      </c>
      <c r="AP35" s="267"/>
      <c r="AQ35" s="270"/>
      <c r="AR35" s="241">
        <f t="shared" si="60"/>
        <v>0</v>
      </c>
      <c r="AS35" s="241">
        <f t="shared" si="73"/>
        <v>13680</v>
      </c>
      <c r="AT35" s="267"/>
      <c r="AU35" s="270"/>
      <c r="AV35" s="241">
        <f t="shared" si="61"/>
        <v>0</v>
      </c>
      <c r="AW35" s="241">
        <f t="shared" si="74"/>
        <v>13680</v>
      </c>
      <c r="AX35" s="267"/>
      <c r="AY35" s="270"/>
      <c r="AZ35" s="241">
        <f t="shared" si="62"/>
        <v>0</v>
      </c>
      <c r="BA35" s="241">
        <f t="shared" si="75"/>
        <v>13680</v>
      </c>
      <c r="BB35" s="267"/>
      <c r="BC35" s="270"/>
      <c r="BD35" s="241">
        <f t="shared" si="63"/>
        <v>0</v>
      </c>
      <c r="BE35" s="241">
        <f t="shared" si="76"/>
        <v>13680</v>
      </c>
      <c r="BF35" s="267"/>
      <c r="BG35" s="270"/>
      <c r="BH35" s="241">
        <f t="shared" si="64"/>
        <v>0</v>
      </c>
      <c r="BI35" s="241">
        <f t="shared" si="77"/>
        <v>13680</v>
      </c>
      <c r="BJ35" s="307">
        <f t="shared" si="35"/>
        <v>0</v>
      </c>
      <c r="BK35" s="307"/>
    </row>
    <row r="36" spans="1:63" ht="20.100000000000001" customHeight="1" x14ac:dyDescent="0.55000000000000004">
      <c r="A36" s="221">
        <v>29</v>
      </c>
      <c r="B36" s="222" t="s">
        <v>255</v>
      </c>
      <c r="C36" s="223">
        <v>62</v>
      </c>
      <c r="D36" s="269"/>
      <c r="E36" s="270">
        <v>383133.7</v>
      </c>
      <c r="F36" s="269"/>
      <c r="G36" s="269"/>
      <c r="H36" s="244">
        <f t="shared" si="0"/>
        <v>0</v>
      </c>
      <c r="I36" s="244">
        <f t="shared" si="36"/>
        <v>383133.7</v>
      </c>
      <c r="J36" s="269">
        <v>530</v>
      </c>
      <c r="K36" s="269"/>
      <c r="L36" s="241"/>
      <c r="M36" s="241">
        <f>SUM(I36+K36-J36)</f>
        <v>382603.7</v>
      </c>
      <c r="N36" s="269"/>
      <c r="O36" s="269"/>
      <c r="P36" s="241"/>
      <c r="Q36" s="241">
        <f>SUM(M36+O36-N36)</f>
        <v>382603.7</v>
      </c>
      <c r="R36" s="270"/>
      <c r="S36" s="271"/>
      <c r="T36" s="241"/>
      <c r="U36" s="241">
        <f>SUM(Q36+S36-R36)</f>
        <v>382603.7</v>
      </c>
      <c r="V36" s="270"/>
      <c r="W36" s="271"/>
      <c r="X36" s="241"/>
      <c r="Y36" s="241">
        <f>SUM(U36+W36-V36)</f>
        <v>382603.7</v>
      </c>
      <c r="Z36" s="270">
        <f>2800+2800+590.41</f>
        <v>6190.41</v>
      </c>
      <c r="AA36" s="271">
        <v>185</v>
      </c>
      <c r="AB36" s="241"/>
      <c r="AC36" s="241">
        <f>SUM(Y36+AA36-Z36)</f>
        <v>376598.29000000004</v>
      </c>
      <c r="AD36" s="270"/>
      <c r="AE36" s="271"/>
      <c r="AF36" s="241"/>
      <c r="AG36" s="241">
        <f>SUM(AC36+AE36-AD36)</f>
        <v>376598.29000000004</v>
      </c>
      <c r="AH36" s="270">
        <v>3000</v>
      </c>
      <c r="AI36" s="271"/>
      <c r="AJ36" s="241"/>
      <c r="AK36" s="241">
        <f>SUM(AG36+AI36-AH36)</f>
        <v>373598.29000000004</v>
      </c>
      <c r="AL36" s="270">
        <v>1200</v>
      </c>
      <c r="AM36" s="271">
        <v>300</v>
      </c>
      <c r="AN36" s="241"/>
      <c r="AO36" s="241">
        <f>SUM(AK36+AM36-AL36)</f>
        <v>372698.29000000004</v>
      </c>
      <c r="AP36" s="270">
        <v>7300</v>
      </c>
      <c r="AQ36" s="271">
        <v>860</v>
      </c>
      <c r="AR36" s="241"/>
      <c r="AS36" s="241">
        <f>SUM(AO36+AQ36-AP36)</f>
        <v>366258.29000000004</v>
      </c>
      <c r="AT36" s="270">
        <v>2600</v>
      </c>
      <c r="AU36" s="271">
        <v>1810</v>
      </c>
      <c r="AV36" s="241"/>
      <c r="AW36" s="241">
        <f>SUM(AS36+AU36-AT36)</f>
        <v>365468.29000000004</v>
      </c>
      <c r="AX36" s="270">
        <v>77607</v>
      </c>
      <c r="AY36" s="271">
        <v>9130</v>
      </c>
      <c r="AZ36" s="241"/>
      <c r="BA36" s="241">
        <f>SUM(AW36+AY36-AX36)</f>
        <v>296991.29000000004</v>
      </c>
      <c r="BB36" s="270">
        <v>11000</v>
      </c>
      <c r="BC36" s="271"/>
      <c r="BD36" s="241"/>
      <c r="BE36" s="241">
        <f>SUM(BA36+BC36-BB36)</f>
        <v>285991.29000000004</v>
      </c>
      <c r="BF36" s="270"/>
      <c r="BG36" s="271"/>
      <c r="BH36" s="241"/>
      <c r="BI36" s="241">
        <f>SUM(BE36+BG36-BF36)</f>
        <v>285991.29000000004</v>
      </c>
      <c r="BJ36" s="307">
        <f>+D36+F36+J36+N36+R36+V36+Z36+AD36+AH36+AL36+AP36+AT36+AX36</f>
        <v>98427.41</v>
      </c>
      <c r="BK36" s="307">
        <f>+G36+K36+O36+S36+W36+AA36+AE36+AI36+AM36+AQ36+AU36+AY36</f>
        <v>12285</v>
      </c>
    </row>
    <row r="37" spans="1:63" ht="20.100000000000001" customHeight="1" x14ac:dyDescent="0.55000000000000004">
      <c r="A37" s="221">
        <v>30</v>
      </c>
      <c r="B37" s="225" t="s">
        <v>59</v>
      </c>
      <c r="C37" s="223">
        <v>64</v>
      </c>
      <c r="D37" s="270"/>
      <c r="E37" s="270">
        <v>24618.74</v>
      </c>
      <c r="F37" s="270"/>
      <c r="G37" s="270"/>
      <c r="H37" s="241">
        <f t="shared" si="0"/>
        <v>0</v>
      </c>
      <c r="I37" s="244">
        <f t="shared" si="36"/>
        <v>24618.74</v>
      </c>
      <c r="J37" s="271"/>
      <c r="K37" s="270"/>
      <c r="L37" s="244">
        <f t="shared" ref="L37:L43" si="78">SUM(H37+J37-K37)</f>
        <v>0</v>
      </c>
      <c r="M37" s="244">
        <f t="shared" ref="M37:M43" si="79">SUM(I37+J37-K37)</f>
        <v>24618.74</v>
      </c>
      <c r="N37" s="271"/>
      <c r="O37" s="271"/>
      <c r="P37" s="241">
        <f t="shared" ref="P37:P43" si="80">SUM(L37+N37-O37)</f>
        <v>0</v>
      </c>
      <c r="Q37" s="241">
        <f t="shared" ref="Q37:Q43" si="81">SUM(M37+N37-O37)</f>
        <v>24618.74</v>
      </c>
      <c r="R37" s="270"/>
      <c r="S37" s="270"/>
      <c r="T37" s="241">
        <f t="shared" ref="T37:T43" si="82">SUM(P37+R37-S37)</f>
        <v>0</v>
      </c>
      <c r="U37" s="241">
        <f t="shared" ref="U37:U43" si="83">SUM(Q37+R37-S37)</f>
        <v>24618.74</v>
      </c>
      <c r="V37" s="270"/>
      <c r="W37" s="270"/>
      <c r="X37" s="241">
        <f t="shared" ref="X37:X43" si="84">SUM(T37+V37-W37)</f>
        <v>0</v>
      </c>
      <c r="Y37" s="241">
        <f t="shared" ref="Y37:Y43" si="85">SUM(U37+V37-W37)</f>
        <v>24618.74</v>
      </c>
      <c r="Z37" s="270"/>
      <c r="AA37" s="270"/>
      <c r="AB37" s="241">
        <f t="shared" ref="AB37:AB43" si="86">SUM(X37+Z37-AA37)</f>
        <v>0</v>
      </c>
      <c r="AC37" s="241">
        <f t="shared" ref="AC37:AC43" si="87">SUM(Y37+Z37-AA37)</f>
        <v>24618.74</v>
      </c>
      <c r="AD37" s="270"/>
      <c r="AE37" s="270"/>
      <c r="AF37" s="241">
        <f t="shared" ref="AF37:AF43" si="88">SUM(AB37+AD37-AE37)</f>
        <v>0</v>
      </c>
      <c r="AG37" s="241">
        <f t="shared" ref="AG37:AG43" si="89">SUM(AC37+AD37-AE37)</f>
        <v>24618.74</v>
      </c>
      <c r="AH37" s="270"/>
      <c r="AI37" s="270"/>
      <c r="AJ37" s="241">
        <f t="shared" ref="AJ37:AJ43" si="90">SUM(AF37+AH37-AI37)</f>
        <v>0</v>
      </c>
      <c r="AK37" s="241">
        <f t="shared" ref="AK37:AK43" si="91">SUM(AG37+AH37-AI37)</f>
        <v>24618.74</v>
      </c>
      <c r="AL37" s="270"/>
      <c r="AM37" s="270"/>
      <c r="AN37" s="241">
        <f t="shared" ref="AN37:AN43" si="92">SUM(AJ37+AL37-AM37)</f>
        <v>0</v>
      </c>
      <c r="AO37" s="241">
        <f t="shared" ref="AO37:AO43" si="93">SUM(AK37+AL37-AM37)</f>
        <v>24618.74</v>
      </c>
      <c r="AP37" s="270"/>
      <c r="AQ37" s="270"/>
      <c r="AR37" s="241">
        <f t="shared" ref="AR37:AR43" si="94">SUM(AN37+AP37-AQ37)</f>
        <v>0</v>
      </c>
      <c r="AS37" s="241">
        <f t="shared" ref="AS37:AS43" si="95">SUM(AO37+AP37-AQ37)</f>
        <v>24618.74</v>
      </c>
      <c r="AT37" s="270"/>
      <c r="AU37" s="270"/>
      <c r="AV37" s="241">
        <f t="shared" ref="AV37:AV43" si="96">SUM(AR37+AT37-AU37)</f>
        <v>0</v>
      </c>
      <c r="AW37" s="241">
        <f t="shared" ref="AW37:AW43" si="97">SUM(AS37+AT37-AU37)</f>
        <v>24618.74</v>
      </c>
      <c r="AX37" s="270"/>
      <c r="AY37" s="270"/>
      <c r="AZ37" s="241">
        <f t="shared" ref="AZ37:AZ43" si="98">SUM(AV37+AX37-AY37)</f>
        <v>0</v>
      </c>
      <c r="BA37" s="241">
        <f t="shared" ref="BA37:BA43" si="99">SUM(AW37+AX37-AY37)</f>
        <v>24618.74</v>
      </c>
      <c r="BB37" s="270"/>
      <c r="BC37" s="270"/>
      <c r="BD37" s="241">
        <f t="shared" ref="BD37:BD43" si="100">SUM(AZ37+BB37-BC37)</f>
        <v>0</v>
      </c>
      <c r="BE37" s="241">
        <f t="shared" ref="BE37:BE43" si="101">SUM(BA37+BB37-BC37)</f>
        <v>24618.74</v>
      </c>
      <c r="BF37" s="270"/>
      <c r="BG37" s="270"/>
      <c r="BH37" s="241">
        <f t="shared" ref="BH37:BH43" si="102">SUM(BD37+BF37-BG37)</f>
        <v>0</v>
      </c>
      <c r="BI37" s="241">
        <f t="shared" ref="BI37:BI43" si="103">SUM(BE37+BF37-BG37)</f>
        <v>24618.74</v>
      </c>
      <c r="BJ37" s="307">
        <f t="shared" si="35"/>
        <v>0</v>
      </c>
      <c r="BK37" s="307"/>
    </row>
    <row r="38" spans="1:63" ht="20.100000000000001" customHeight="1" x14ac:dyDescent="0.55000000000000004">
      <c r="A38" s="221">
        <v>31</v>
      </c>
      <c r="B38" s="225" t="s">
        <v>6</v>
      </c>
      <c r="C38" s="223">
        <v>65</v>
      </c>
      <c r="D38" s="270"/>
      <c r="E38" s="270"/>
      <c r="F38" s="270"/>
      <c r="G38" s="270"/>
      <c r="H38" s="241">
        <f t="shared" si="0"/>
        <v>0</v>
      </c>
      <c r="I38" s="241">
        <f t="shared" si="36"/>
        <v>0</v>
      </c>
      <c r="J38" s="267"/>
      <c r="K38" s="271"/>
      <c r="L38" s="241">
        <f t="shared" si="78"/>
        <v>0</v>
      </c>
      <c r="M38" s="241">
        <f t="shared" si="79"/>
        <v>0</v>
      </c>
      <c r="N38" s="270"/>
      <c r="O38" s="270"/>
      <c r="P38" s="241">
        <f t="shared" si="80"/>
        <v>0</v>
      </c>
      <c r="Q38" s="241">
        <f t="shared" si="81"/>
        <v>0</v>
      </c>
      <c r="R38" s="271"/>
      <c r="S38" s="271"/>
      <c r="T38" s="241">
        <f t="shared" si="82"/>
        <v>0</v>
      </c>
      <c r="U38" s="241">
        <f t="shared" si="83"/>
        <v>0</v>
      </c>
      <c r="V38" s="271"/>
      <c r="W38" s="271"/>
      <c r="X38" s="241">
        <f t="shared" si="84"/>
        <v>0</v>
      </c>
      <c r="Y38" s="241">
        <f t="shared" si="85"/>
        <v>0</v>
      </c>
      <c r="Z38" s="271"/>
      <c r="AA38" s="271"/>
      <c r="AB38" s="241">
        <f t="shared" si="86"/>
        <v>0</v>
      </c>
      <c r="AC38" s="241">
        <f t="shared" si="87"/>
        <v>0</v>
      </c>
      <c r="AD38" s="271"/>
      <c r="AE38" s="271"/>
      <c r="AF38" s="241">
        <f t="shared" si="88"/>
        <v>0</v>
      </c>
      <c r="AG38" s="241">
        <f t="shared" si="89"/>
        <v>0</v>
      </c>
      <c r="AH38" s="271"/>
      <c r="AI38" s="271"/>
      <c r="AJ38" s="241">
        <f t="shared" si="90"/>
        <v>0</v>
      </c>
      <c r="AK38" s="241">
        <f t="shared" si="91"/>
        <v>0</v>
      </c>
      <c r="AL38" s="271"/>
      <c r="AM38" s="271"/>
      <c r="AN38" s="241">
        <f t="shared" si="92"/>
        <v>0</v>
      </c>
      <c r="AO38" s="241">
        <f t="shared" si="93"/>
        <v>0</v>
      </c>
      <c r="AP38" s="271"/>
      <c r="AQ38" s="271"/>
      <c r="AR38" s="241">
        <f t="shared" si="94"/>
        <v>0</v>
      </c>
      <c r="AS38" s="241">
        <f t="shared" si="95"/>
        <v>0</v>
      </c>
      <c r="AT38" s="271"/>
      <c r="AU38" s="271"/>
      <c r="AV38" s="241">
        <f t="shared" si="96"/>
        <v>0</v>
      </c>
      <c r="AW38" s="241">
        <f t="shared" si="97"/>
        <v>0</v>
      </c>
      <c r="AX38" s="271"/>
      <c r="AY38" s="271"/>
      <c r="AZ38" s="241">
        <f t="shared" si="98"/>
        <v>0</v>
      </c>
      <c r="BA38" s="241">
        <f t="shared" si="99"/>
        <v>0</v>
      </c>
      <c r="BB38" s="271"/>
      <c r="BC38" s="271"/>
      <c r="BD38" s="241">
        <f t="shared" si="100"/>
        <v>0</v>
      </c>
      <c r="BE38" s="241">
        <f t="shared" si="101"/>
        <v>0</v>
      </c>
      <c r="BF38" s="271"/>
      <c r="BG38" s="271"/>
      <c r="BH38" s="241">
        <f t="shared" si="102"/>
        <v>0</v>
      </c>
      <c r="BI38" s="241">
        <f t="shared" si="103"/>
        <v>0</v>
      </c>
      <c r="BJ38" s="307">
        <f t="shared" si="35"/>
        <v>0</v>
      </c>
      <c r="BK38" s="307">
        <f>+G38+K38+O38+S38+W38+AA38+AE38+AI38+AM38+AQ38+AU38+AY38</f>
        <v>0</v>
      </c>
    </row>
    <row r="39" spans="1:63" ht="20.100000000000001" customHeight="1" x14ac:dyDescent="0.55000000000000004">
      <c r="A39" s="221">
        <v>32</v>
      </c>
      <c r="B39" s="225" t="s">
        <v>5</v>
      </c>
      <c r="C39" s="223">
        <v>66</v>
      </c>
      <c r="D39" s="270"/>
      <c r="E39" s="270"/>
      <c r="F39" s="270"/>
      <c r="G39" s="270"/>
      <c r="H39" s="241">
        <f t="shared" si="0"/>
        <v>0</v>
      </c>
      <c r="I39" s="241">
        <f t="shared" si="36"/>
        <v>0</v>
      </c>
      <c r="J39" s="270"/>
      <c r="K39" s="270"/>
      <c r="L39" s="241">
        <f t="shared" si="78"/>
        <v>0</v>
      </c>
      <c r="M39" s="241">
        <f t="shared" si="79"/>
        <v>0</v>
      </c>
      <c r="N39" s="269"/>
      <c r="O39" s="269"/>
      <c r="P39" s="241">
        <f t="shared" si="80"/>
        <v>0</v>
      </c>
      <c r="Q39" s="241">
        <f t="shared" si="81"/>
        <v>0</v>
      </c>
      <c r="R39" s="270"/>
      <c r="S39" s="270"/>
      <c r="T39" s="241">
        <f t="shared" si="82"/>
        <v>0</v>
      </c>
      <c r="U39" s="241">
        <f t="shared" si="83"/>
        <v>0</v>
      </c>
      <c r="V39" s="270"/>
      <c r="W39" s="270"/>
      <c r="X39" s="241">
        <f t="shared" si="84"/>
        <v>0</v>
      </c>
      <c r="Y39" s="241">
        <f t="shared" si="85"/>
        <v>0</v>
      </c>
      <c r="Z39" s="270"/>
      <c r="AA39" s="270"/>
      <c r="AB39" s="241">
        <f t="shared" si="86"/>
        <v>0</v>
      </c>
      <c r="AC39" s="241">
        <f t="shared" si="87"/>
        <v>0</v>
      </c>
      <c r="AD39" s="270"/>
      <c r="AE39" s="270"/>
      <c r="AF39" s="241">
        <f t="shared" si="88"/>
        <v>0</v>
      </c>
      <c r="AG39" s="241">
        <f t="shared" si="89"/>
        <v>0</v>
      </c>
      <c r="AH39" s="270"/>
      <c r="AI39" s="270"/>
      <c r="AJ39" s="241">
        <f t="shared" si="90"/>
        <v>0</v>
      </c>
      <c r="AK39" s="241">
        <f t="shared" si="91"/>
        <v>0</v>
      </c>
      <c r="AL39" s="270"/>
      <c r="AM39" s="270"/>
      <c r="AN39" s="241">
        <f t="shared" si="92"/>
        <v>0</v>
      </c>
      <c r="AO39" s="241">
        <f t="shared" si="93"/>
        <v>0</v>
      </c>
      <c r="AP39" s="270"/>
      <c r="AQ39" s="270"/>
      <c r="AR39" s="241">
        <f t="shared" si="94"/>
        <v>0</v>
      </c>
      <c r="AS39" s="241">
        <f t="shared" si="95"/>
        <v>0</v>
      </c>
      <c r="AT39" s="270"/>
      <c r="AU39" s="270"/>
      <c r="AV39" s="241">
        <f t="shared" si="96"/>
        <v>0</v>
      </c>
      <c r="AW39" s="241">
        <f t="shared" si="97"/>
        <v>0</v>
      </c>
      <c r="AX39" s="270"/>
      <c r="AY39" s="270"/>
      <c r="AZ39" s="241">
        <f t="shared" si="98"/>
        <v>0</v>
      </c>
      <c r="BA39" s="241">
        <f t="shared" si="99"/>
        <v>0</v>
      </c>
      <c r="BB39" s="270"/>
      <c r="BC39" s="270"/>
      <c r="BD39" s="241">
        <f t="shared" si="100"/>
        <v>0</v>
      </c>
      <c r="BE39" s="241">
        <f t="shared" si="101"/>
        <v>0</v>
      </c>
      <c r="BF39" s="270"/>
      <c r="BG39" s="270"/>
      <c r="BH39" s="241">
        <f t="shared" si="102"/>
        <v>0</v>
      </c>
      <c r="BI39" s="241">
        <f t="shared" si="103"/>
        <v>0</v>
      </c>
      <c r="BJ39" s="307">
        <f t="shared" si="35"/>
        <v>0</v>
      </c>
      <c r="BK39" s="307">
        <f>+G39+K39+O39+S39+W39+AA39+AE39+AI39+AM39+AQ39+AU39+AY39</f>
        <v>0</v>
      </c>
    </row>
    <row r="40" spans="1:63" ht="20.100000000000001" customHeight="1" x14ac:dyDescent="0.55000000000000004">
      <c r="A40" s="221">
        <v>33</v>
      </c>
      <c r="B40" s="225" t="s">
        <v>0</v>
      </c>
      <c r="C40" s="223">
        <v>68</v>
      </c>
      <c r="D40" s="270"/>
      <c r="E40" s="270"/>
      <c r="F40" s="270"/>
      <c r="G40" s="270"/>
      <c r="H40" s="241">
        <f t="shared" si="0"/>
        <v>0</v>
      </c>
      <c r="I40" s="241">
        <f t="shared" si="36"/>
        <v>0</v>
      </c>
      <c r="J40" s="271"/>
      <c r="K40" s="270"/>
      <c r="L40" s="241">
        <f t="shared" si="78"/>
        <v>0</v>
      </c>
      <c r="M40" s="241">
        <f t="shared" si="79"/>
        <v>0</v>
      </c>
      <c r="N40" s="271"/>
      <c r="O40" s="271"/>
      <c r="P40" s="244">
        <f t="shared" si="80"/>
        <v>0</v>
      </c>
      <c r="Q40" s="244">
        <f t="shared" si="81"/>
        <v>0</v>
      </c>
      <c r="R40" s="270"/>
      <c r="S40" s="270"/>
      <c r="T40" s="241">
        <f t="shared" si="82"/>
        <v>0</v>
      </c>
      <c r="U40" s="241">
        <f t="shared" si="83"/>
        <v>0</v>
      </c>
      <c r="V40" s="270"/>
      <c r="W40" s="270"/>
      <c r="X40" s="241">
        <f t="shared" si="84"/>
        <v>0</v>
      </c>
      <c r="Y40" s="241">
        <f t="shared" si="85"/>
        <v>0</v>
      </c>
      <c r="Z40" s="270"/>
      <c r="AA40" s="270"/>
      <c r="AB40" s="241">
        <f t="shared" si="86"/>
        <v>0</v>
      </c>
      <c r="AC40" s="241">
        <f t="shared" si="87"/>
        <v>0</v>
      </c>
      <c r="AD40" s="270"/>
      <c r="AE40" s="270"/>
      <c r="AF40" s="241">
        <f t="shared" si="88"/>
        <v>0</v>
      </c>
      <c r="AG40" s="241">
        <f t="shared" si="89"/>
        <v>0</v>
      </c>
      <c r="AH40" s="270"/>
      <c r="AI40" s="270"/>
      <c r="AJ40" s="241">
        <f t="shared" si="90"/>
        <v>0</v>
      </c>
      <c r="AK40" s="241">
        <f t="shared" si="91"/>
        <v>0</v>
      </c>
      <c r="AL40" s="270"/>
      <c r="AM40" s="270"/>
      <c r="AN40" s="241">
        <f t="shared" si="92"/>
        <v>0</v>
      </c>
      <c r="AO40" s="241">
        <f t="shared" si="93"/>
        <v>0</v>
      </c>
      <c r="AP40" s="270"/>
      <c r="AQ40" s="270"/>
      <c r="AR40" s="241">
        <f t="shared" si="94"/>
        <v>0</v>
      </c>
      <c r="AS40" s="241">
        <f t="shared" si="95"/>
        <v>0</v>
      </c>
      <c r="AT40" s="270"/>
      <c r="AU40" s="270"/>
      <c r="AV40" s="241">
        <f t="shared" si="96"/>
        <v>0</v>
      </c>
      <c r="AW40" s="241">
        <f t="shared" si="97"/>
        <v>0</v>
      </c>
      <c r="AX40" s="270"/>
      <c r="AY40" s="270"/>
      <c r="AZ40" s="241">
        <f t="shared" si="98"/>
        <v>0</v>
      </c>
      <c r="BA40" s="241">
        <f t="shared" si="99"/>
        <v>0</v>
      </c>
      <c r="BB40" s="270"/>
      <c r="BC40" s="270"/>
      <c r="BD40" s="241">
        <f t="shared" si="100"/>
        <v>0</v>
      </c>
      <c r="BE40" s="241">
        <f t="shared" si="101"/>
        <v>0</v>
      </c>
      <c r="BF40" s="270"/>
      <c r="BG40" s="270"/>
      <c r="BH40" s="241">
        <f t="shared" si="102"/>
        <v>0</v>
      </c>
      <c r="BI40" s="241">
        <f t="shared" si="103"/>
        <v>0</v>
      </c>
      <c r="BJ40" s="307">
        <f t="shared" ref="BJ40:BJ71" si="104">+D40+F40+J40+N40+R40+V40+Z40+AD40+AH40+AL40+AP40+AT40+AX40</f>
        <v>0</v>
      </c>
      <c r="BK40" s="307">
        <f>+G40+K40+O40+S40+W40+AA40+AE40+AI40+AM40+AQ40+AU40+AY40</f>
        <v>0</v>
      </c>
    </row>
    <row r="41" spans="1:63" ht="20.100000000000001" customHeight="1" x14ac:dyDescent="0.55000000000000004">
      <c r="A41" s="221">
        <v>34</v>
      </c>
      <c r="B41" s="225" t="s">
        <v>60</v>
      </c>
      <c r="C41" s="223">
        <v>69</v>
      </c>
      <c r="D41" s="271"/>
      <c r="E41" s="271"/>
      <c r="F41" s="271"/>
      <c r="G41" s="271"/>
      <c r="H41" s="249">
        <f t="shared" si="0"/>
        <v>0</v>
      </c>
      <c r="I41" s="241">
        <f t="shared" si="36"/>
        <v>0</v>
      </c>
      <c r="J41" s="270"/>
      <c r="K41" s="270"/>
      <c r="L41" s="241">
        <f t="shared" si="78"/>
        <v>0</v>
      </c>
      <c r="M41" s="241">
        <f t="shared" si="79"/>
        <v>0</v>
      </c>
      <c r="N41" s="267"/>
      <c r="O41" s="267"/>
      <c r="P41" s="241">
        <f t="shared" si="80"/>
        <v>0</v>
      </c>
      <c r="Q41" s="241">
        <f t="shared" si="81"/>
        <v>0</v>
      </c>
      <c r="R41" s="271"/>
      <c r="S41" s="271"/>
      <c r="T41" s="241">
        <f t="shared" si="82"/>
        <v>0</v>
      </c>
      <c r="U41" s="241">
        <f t="shared" si="83"/>
        <v>0</v>
      </c>
      <c r="V41" s="271"/>
      <c r="W41" s="271"/>
      <c r="X41" s="241">
        <f t="shared" si="84"/>
        <v>0</v>
      </c>
      <c r="Y41" s="241">
        <f t="shared" si="85"/>
        <v>0</v>
      </c>
      <c r="Z41" s="271"/>
      <c r="AA41" s="271"/>
      <c r="AB41" s="241">
        <f t="shared" si="86"/>
        <v>0</v>
      </c>
      <c r="AC41" s="241">
        <f t="shared" si="87"/>
        <v>0</v>
      </c>
      <c r="AD41" s="271"/>
      <c r="AE41" s="271"/>
      <c r="AF41" s="241">
        <f t="shared" si="88"/>
        <v>0</v>
      </c>
      <c r="AG41" s="241">
        <f t="shared" si="89"/>
        <v>0</v>
      </c>
      <c r="AH41" s="271"/>
      <c r="AI41" s="271"/>
      <c r="AJ41" s="241">
        <f t="shared" si="90"/>
        <v>0</v>
      </c>
      <c r="AK41" s="241">
        <f t="shared" si="91"/>
        <v>0</v>
      </c>
      <c r="AL41" s="271"/>
      <c r="AM41" s="271"/>
      <c r="AN41" s="241">
        <f t="shared" si="92"/>
        <v>0</v>
      </c>
      <c r="AO41" s="241">
        <f t="shared" si="93"/>
        <v>0</v>
      </c>
      <c r="AP41" s="271"/>
      <c r="AQ41" s="271"/>
      <c r="AR41" s="241">
        <f t="shared" si="94"/>
        <v>0</v>
      </c>
      <c r="AS41" s="241">
        <f t="shared" si="95"/>
        <v>0</v>
      </c>
      <c r="AT41" s="271"/>
      <c r="AU41" s="271"/>
      <c r="AV41" s="241">
        <f t="shared" si="96"/>
        <v>0</v>
      </c>
      <c r="AW41" s="241">
        <f t="shared" si="97"/>
        <v>0</v>
      </c>
      <c r="AX41" s="271"/>
      <c r="AY41" s="271"/>
      <c r="AZ41" s="241">
        <f t="shared" si="98"/>
        <v>0</v>
      </c>
      <c r="BA41" s="241">
        <f t="shared" si="99"/>
        <v>0</v>
      </c>
      <c r="BB41" s="271"/>
      <c r="BC41" s="271"/>
      <c r="BD41" s="241">
        <f t="shared" si="100"/>
        <v>0</v>
      </c>
      <c r="BE41" s="241">
        <f t="shared" si="101"/>
        <v>0</v>
      </c>
      <c r="BF41" s="271"/>
      <c r="BG41" s="271"/>
      <c r="BH41" s="241">
        <f t="shared" si="102"/>
        <v>0</v>
      </c>
      <c r="BI41" s="241">
        <f t="shared" si="103"/>
        <v>0</v>
      </c>
      <c r="BJ41" s="307">
        <f t="shared" si="104"/>
        <v>0</v>
      </c>
      <c r="BK41" s="307">
        <f>+G41+K41+O41+S41+W41+AA41+AE41+AI41+AM41+AQ41+AU41+AY41</f>
        <v>0</v>
      </c>
    </row>
    <row r="42" spans="1:63" ht="20.100000000000001" customHeight="1" x14ac:dyDescent="0.55000000000000004">
      <c r="A42" s="221">
        <v>35</v>
      </c>
      <c r="B42" s="225" t="s">
        <v>256</v>
      </c>
      <c r="C42" s="256">
        <v>70</v>
      </c>
      <c r="D42" s="273"/>
      <c r="E42" s="270">
        <v>69060.149999999994</v>
      </c>
      <c r="F42" s="270"/>
      <c r="G42" s="270"/>
      <c r="H42" s="248">
        <f t="shared" si="0"/>
        <v>0</v>
      </c>
      <c r="I42" s="250">
        <f t="shared" si="36"/>
        <v>69060.149999999994</v>
      </c>
      <c r="J42" s="267"/>
      <c r="K42" s="270"/>
      <c r="L42" s="241">
        <f t="shared" si="78"/>
        <v>0</v>
      </c>
      <c r="M42" s="241">
        <f t="shared" si="79"/>
        <v>69060.149999999994</v>
      </c>
      <c r="N42" s="270"/>
      <c r="O42" s="270"/>
      <c r="P42" s="241">
        <f t="shared" si="80"/>
        <v>0</v>
      </c>
      <c r="Q42" s="241">
        <f t="shared" si="81"/>
        <v>69060.149999999994</v>
      </c>
      <c r="R42" s="270"/>
      <c r="S42" s="267"/>
      <c r="T42" s="241">
        <f t="shared" si="82"/>
        <v>0</v>
      </c>
      <c r="U42" s="241">
        <f t="shared" si="83"/>
        <v>69060.149999999994</v>
      </c>
      <c r="V42" s="270"/>
      <c r="W42" s="267"/>
      <c r="X42" s="241">
        <f t="shared" si="84"/>
        <v>0</v>
      </c>
      <c r="Y42" s="241">
        <f t="shared" si="85"/>
        <v>69060.149999999994</v>
      </c>
      <c r="Z42" s="270"/>
      <c r="AA42" s="267"/>
      <c r="AB42" s="241">
        <f t="shared" si="86"/>
        <v>0</v>
      </c>
      <c r="AC42" s="241">
        <f t="shared" si="87"/>
        <v>69060.149999999994</v>
      </c>
      <c r="AD42" s="270"/>
      <c r="AE42" s="267"/>
      <c r="AF42" s="241">
        <f t="shared" si="88"/>
        <v>0</v>
      </c>
      <c r="AG42" s="241">
        <f t="shared" si="89"/>
        <v>69060.149999999994</v>
      </c>
      <c r="AH42" s="270"/>
      <c r="AI42" s="267"/>
      <c r="AJ42" s="241">
        <f t="shared" si="90"/>
        <v>0</v>
      </c>
      <c r="AK42" s="241">
        <f t="shared" si="91"/>
        <v>69060.149999999994</v>
      </c>
      <c r="AL42" s="270"/>
      <c r="AM42" s="267"/>
      <c r="AN42" s="241">
        <f t="shared" si="92"/>
        <v>0</v>
      </c>
      <c r="AO42" s="241">
        <f t="shared" si="93"/>
        <v>69060.149999999994</v>
      </c>
      <c r="AP42" s="270"/>
      <c r="AQ42" s="267"/>
      <c r="AR42" s="241">
        <f t="shared" si="94"/>
        <v>0</v>
      </c>
      <c r="AS42" s="241">
        <f t="shared" si="95"/>
        <v>69060.149999999994</v>
      </c>
      <c r="AT42" s="270"/>
      <c r="AU42" s="267"/>
      <c r="AV42" s="241">
        <f t="shared" si="96"/>
        <v>0</v>
      </c>
      <c r="AW42" s="241">
        <f t="shared" si="97"/>
        <v>69060.149999999994</v>
      </c>
      <c r="AX42" s="270"/>
      <c r="AY42" s="267"/>
      <c r="AZ42" s="241">
        <f t="shared" si="98"/>
        <v>0</v>
      </c>
      <c r="BA42" s="241">
        <f t="shared" si="99"/>
        <v>69060.149999999994</v>
      </c>
      <c r="BB42" s="270"/>
      <c r="BC42" s="267"/>
      <c r="BD42" s="241">
        <f t="shared" si="100"/>
        <v>0</v>
      </c>
      <c r="BE42" s="241">
        <f t="shared" si="101"/>
        <v>69060.149999999994</v>
      </c>
      <c r="BF42" s="270"/>
      <c r="BG42" s="267"/>
      <c r="BH42" s="241">
        <f t="shared" si="102"/>
        <v>0</v>
      </c>
      <c r="BI42" s="241">
        <f t="shared" si="103"/>
        <v>69060.149999999994</v>
      </c>
      <c r="BJ42" s="307">
        <f t="shared" si="104"/>
        <v>0</v>
      </c>
      <c r="BK42" s="307"/>
    </row>
    <row r="43" spans="1:63" ht="20.100000000000001" customHeight="1" x14ac:dyDescent="0.55000000000000004">
      <c r="A43" s="221">
        <v>36</v>
      </c>
      <c r="B43" s="227" t="s">
        <v>257</v>
      </c>
      <c r="C43" s="223">
        <v>71</v>
      </c>
      <c r="D43" s="270"/>
      <c r="E43" s="270">
        <v>33600</v>
      </c>
      <c r="F43" s="270"/>
      <c r="G43" s="270"/>
      <c r="H43" s="241">
        <f t="shared" si="0"/>
        <v>0</v>
      </c>
      <c r="I43" s="241">
        <f t="shared" si="36"/>
        <v>33600</v>
      </c>
      <c r="J43" s="267"/>
      <c r="K43" s="270"/>
      <c r="L43" s="241">
        <f t="shared" si="78"/>
        <v>0</v>
      </c>
      <c r="M43" s="241">
        <f t="shared" si="79"/>
        <v>33600</v>
      </c>
      <c r="N43" s="271"/>
      <c r="O43" s="270"/>
      <c r="P43" s="241">
        <f t="shared" si="80"/>
        <v>0</v>
      </c>
      <c r="Q43" s="241">
        <f t="shared" si="81"/>
        <v>33600</v>
      </c>
      <c r="R43" s="271"/>
      <c r="S43" s="270"/>
      <c r="T43" s="241">
        <f t="shared" si="82"/>
        <v>0</v>
      </c>
      <c r="U43" s="241">
        <f t="shared" si="83"/>
        <v>33600</v>
      </c>
      <c r="V43" s="271"/>
      <c r="W43" s="270"/>
      <c r="X43" s="241">
        <f t="shared" si="84"/>
        <v>0</v>
      </c>
      <c r="Y43" s="241">
        <f t="shared" si="85"/>
        <v>33600</v>
      </c>
      <c r="Z43" s="271"/>
      <c r="AA43" s="270"/>
      <c r="AB43" s="241">
        <f t="shared" si="86"/>
        <v>0</v>
      </c>
      <c r="AC43" s="241">
        <f t="shared" si="87"/>
        <v>33600</v>
      </c>
      <c r="AD43" s="271"/>
      <c r="AE43" s="270"/>
      <c r="AF43" s="241">
        <f t="shared" si="88"/>
        <v>0</v>
      </c>
      <c r="AG43" s="241">
        <f t="shared" si="89"/>
        <v>33600</v>
      </c>
      <c r="AH43" s="271"/>
      <c r="AI43" s="270"/>
      <c r="AJ43" s="241">
        <f t="shared" si="90"/>
        <v>0</v>
      </c>
      <c r="AK43" s="241">
        <f t="shared" si="91"/>
        <v>33600</v>
      </c>
      <c r="AL43" s="271"/>
      <c r="AM43" s="270"/>
      <c r="AN43" s="241">
        <f t="shared" si="92"/>
        <v>0</v>
      </c>
      <c r="AO43" s="241">
        <f t="shared" si="93"/>
        <v>33600</v>
      </c>
      <c r="AP43" s="271"/>
      <c r="AQ43" s="270"/>
      <c r="AR43" s="241">
        <f t="shared" si="94"/>
        <v>0</v>
      </c>
      <c r="AS43" s="241">
        <f t="shared" si="95"/>
        <v>33600</v>
      </c>
      <c r="AT43" s="271"/>
      <c r="AU43" s="270"/>
      <c r="AV43" s="241">
        <f t="shared" si="96"/>
        <v>0</v>
      </c>
      <c r="AW43" s="241">
        <f t="shared" si="97"/>
        <v>33600</v>
      </c>
      <c r="AX43" s="271"/>
      <c r="AY43" s="270"/>
      <c r="AZ43" s="241">
        <f t="shared" si="98"/>
        <v>0</v>
      </c>
      <c r="BA43" s="241">
        <f t="shared" si="99"/>
        <v>33600</v>
      </c>
      <c r="BB43" s="271"/>
      <c r="BC43" s="270"/>
      <c r="BD43" s="241">
        <f t="shared" si="100"/>
        <v>0</v>
      </c>
      <c r="BE43" s="241">
        <f t="shared" si="101"/>
        <v>33600</v>
      </c>
      <c r="BF43" s="271"/>
      <c r="BG43" s="270"/>
      <c r="BH43" s="241">
        <f t="shared" si="102"/>
        <v>0</v>
      </c>
      <c r="BI43" s="241">
        <f t="shared" si="103"/>
        <v>33600</v>
      </c>
      <c r="BJ43" s="307">
        <f t="shared" si="104"/>
        <v>0</v>
      </c>
      <c r="BK43" s="307"/>
    </row>
    <row r="44" spans="1:63" ht="20.100000000000001" customHeight="1" x14ac:dyDescent="0.55000000000000004">
      <c r="A44" s="221">
        <v>37</v>
      </c>
      <c r="B44" s="227" t="s">
        <v>258</v>
      </c>
      <c r="C44" s="223">
        <v>73</v>
      </c>
      <c r="D44" s="271"/>
      <c r="E44" s="271">
        <v>200000</v>
      </c>
      <c r="F44" s="271"/>
      <c r="G44" s="271"/>
      <c r="H44" s="249">
        <f t="shared" si="0"/>
        <v>0</v>
      </c>
      <c r="I44" s="241">
        <f t="shared" si="36"/>
        <v>200000</v>
      </c>
      <c r="J44" s="267"/>
      <c r="K44" s="270"/>
      <c r="L44" s="241">
        <v>0</v>
      </c>
      <c r="M44" s="241">
        <f>+I44-J44+K44</f>
        <v>200000</v>
      </c>
      <c r="N44" s="267"/>
      <c r="O44" s="270"/>
      <c r="P44" s="241">
        <v>0</v>
      </c>
      <c r="Q44" s="241">
        <f>+M44-N44+O44</f>
        <v>200000</v>
      </c>
      <c r="R44" s="270"/>
      <c r="S44" s="270"/>
      <c r="T44" s="241">
        <v>0</v>
      </c>
      <c r="U44" s="241">
        <f>+Q44-R44+S44</f>
        <v>200000</v>
      </c>
      <c r="V44" s="270"/>
      <c r="W44" s="270"/>
      <c r="X44" s="241">
        <v>0</v>
      </c>
      <c r="Y44" s="241">
        <f>+U44-V44+W44</f>
        <v>200000</v>
      </c>
      <c r="Z44" s="270"/>
      <c r="AA44" s="270"/>
      <c r="AB44" s="241">
        <v>0</v>
      </c>
      <c r="AC44" s="241">
        <f>+Y44-Z44+AA44</f>
        <v>200000</v>
      </c>
      <c r="AD44" s="270"/>
      <c r="AE44" s="270"/>
      <c r="AF44" s="241">
        <v>0</v>
      </c>
      <c r="AG44" s="241">
        <f>+AC44-AD44+AE44</f>
        <v>200000</v>
      </c>
      <c r="AH44" s="270"/>
      <c r="AI44" s="270"/>
      <c r="AJ44" s="241">
        <v>0</v>
      </c>
      <c r="AK44" s="241">
        <f>+AG44-AH44+AI44</f>
        <v>200000</v>
      </c>
      <c r="AL44" s="270"/>
      <c r="AM44" s="270"/>
      <c r="AN44" s="241">
        <v>0</v>
      </c>
      <c r="AO44" s="241">
        <f>+AK44-AL44+AM44</f>
        <v>200000</v>
      </c>
      <c r="AP44" s="270"/>
      <c r="AQ44" s="270"/>
      <c r="AR44" s="241">
        <v>0</v>
      </c>
      <c r="AS44" s="241">
        <f>+AO44-AP44+AQ44</f>
        <v>200000</v>
      </c>
      <c r="AT44" s="270"/>
      <c r="AU44" s="270"/>
      <c r="AV44" s="241">
        <v>0</v>
      </c>
      <c r="AW44" s="241">
        <f>+AS44-AT44+AU44</f>
        <v>200000</v>
      </c>
      <c r="AX44" s="270"/>
      <c r="AY44" s="270"/>
      <c r="AZ44" s="241">
        <v>0</v>
      </c>
      <c r="BA44" s="241">
        <f>+AW44-AX44+AY44</f>
        <v>200000</v>
      </c>
      <c r="BB44" s="270"/>
      <c r="BC44" s="270"/>
      <c r="BD44" s="241">
        <v>0</v>
      </c>
      <c r="BE44" s="241">
        <f>+BA44-BB44+BC44</f>
        <v>200000</v>
      </c>
      <c r="BF44" s="270"/>
      <c r="BG44" s="270"/>
      <c r="BH44" s="241">
        <v>0</v>
      </c>
      <c r="BI44" s="241">
        <f>+BE44-BF44+BG44</f>
        <v>200000</v>
      </c>
      <c r="BJ44" s="307">
        <f t="shared" si="104"/>
        <v>0</v>
      </c>
      <c r="BK44" s="307"/>
    </row>
    <row r="45" spans="1:63" ht="20.100000000000001" customHeight="1" x14ac:dyDescent="0.55000000000000004">
      <c r="A45" s="221">
        <v>38</v>
      </c>
      <c r="B45" s="228" t="s">
        <v>259</v>
      </c>
      <c r="C45" s="223">
        <v>74</v>
      </c>
      <c r="D45" s="274"/>
      <c r="E45" s="270">
        <v>50000</v>
      </c>
      <c r="F45" s="270"/>
      <c r="G45" s="272"/>
      <c r="H45" s="241">
        <f t="shared" si="0"/>
        <v>0</v>
      </c>
      <c r="I45" s="241">
        <f t="shared" si="36"/>
        <v>50000</v>
      </c>
      <c r="J45" s="270"/>
      <c r="K45" s="271"/>
      <c r="L45" s="241">
        <f>SUM(H45+J45-K45)</f>
        <v>0</v>
      </c>
      <c r="M45" s="241">
        <f>SUM(I45-J45+K45)</f>
        <v>50000</v>
      </c>
      <c r="N45" s="267"/>
      <c r="O45" s="270"/>
      <c r="P45" s="241">
        <f>SUM(L45+N45-O45)</f>
        <v>0</v>
      </c>
      <c r="Q45" s="241">
        <f>SUM(M45-N45+O45)</f>
        <v>50000</v>
      </c>
      <c r="R45" s="269"/>
      <c r="S45" s="271"/>
      <c r="T45" s="241">
        <f>SUM(P45+R45-S45)</f>
        <v>0</v>
      </c>
      <c r="U45" s="241">
        <f>SUM(Q45-R45+S45)</f>
        <v>50000</v>
      </c>
      <c r="V45" s="269"/>
      <c r="W45" s="271"/>
      <c r="X45" s="241">
        <f>SUM(T45+V45-W45)</f>
        <v>0</v>
      </c>
      <c r="Y45" s="241">
        <f>SUM(U45-V45+W45)</f>
        <v>50000</v>
      </c>
      <c r="Z45" s="269"/>
      <c r="AA45" s="271"/>
      <c r="AB45" s="241">
        <f>SUM(X45+Z45-AA45)</f>
        <v>0</v>
      </c>
      <c r="AC45" s="241">
        <f>SUM(Y45-Z45+AA45)</f>
        <v>50000</v>
      </c>
      <c r="AD45" s="269"/>
      <c r="AE45" s="271"/>
      <c r="AF45" s="241">
        <f>SUM(AB45+AD45-AE45)</f>
        <v>0</v>
      </c>
      <c r="AG45" s="241">
        <f>SUM(AC45-AD45+AE45)</f>
        <v>50000</v>
      </c>
      <c r="AH45" s="269"/>
      <c r="AI45" s="271"/>
      <c r="AJ45" s="241">
        <f>SUM(AF45+AH45-AI45)</f>
        <v>0</v>
      </c>
      <c r="AK45" s="241">
        <f>SUM(AG45-AH45+AI45)</f>
        <v>50000</v>
      </c>
      <c r="AL45" s="269"/>
      <c r="AM45" s="271"/>
      <c r="AN45" s="241">
        <f>SUM(AJ45+AL45-AM45)</f>
        <v>0</v>
      </c>
      <c r="AO45" s="241">
        <f>SUM(AK45-AL45+AM45)</f>
        <v>50000</v>
      </c>
      <c r="AP45" s="269"/>
      <c r="AQ45" s="271"/>
      <c r="AR45" s="241">
        <f>SUM(AN45+AP45-AQ45)</f>
        <v>0</v>
      </c>
      <c r="AS45" s="241">
        <f>SUM(AO45-AP45+AQ45)</f>
        <v>50000</v>
      </c>
      <c r="AT45" s="269"/>
      <c r="AU45" s="271"/>
      <c r="AV45" s="241">
        <f>SUM(AR45+AT45-AU45)</f>
        <v>0</v>
      </c>
      <c r="AW45" s="241">
        <f>SUM(AS45-AT45+AU45)</f>
        <v>50000</v>
      </c>
      <c r="AX45" s="269"/>
      <c r="AY45" s="271"/>
      <c r="AZ45" s="241">
        <f>SUM(AV45+AX45-AY45)</f>
        <v>0</v>
      </c>
      <c r="BA45" s="241">
        <f>SUM(AW45-AX45+AY45)</f>
        <v>50000</v>
      </c>
      <c r="BB45" s="269"/>
      <c r="BC45" s="271"/>
      <c r="BD45" s="241">
        <f>SUM(AZ45+BB45-BC45)</f>
        <v>0</v>
      </c>
      <c r="BE45" s="241">
        <f>SUM(BA45-BB45+BC45)</f>
        <v>50000</v>
      </c>
      <c r="BF45" s="269"/>
      <c r="BG45" s="271"/>
      <c r="BH45" s="241">
        <f>SUM(BD45+BF45-BG45)</f>
        <v>0</v>
      </c>
      <c r="BI45" s="241">
        <f>SUM(BE45-BF45+BG45)</f>
        <v>50000</v>
      </c>
      <c r="BJ45" s="307">
        <f t="shared" si="104"/>
        <v>0</v>
      </c>
      <c r="BK45" s="307"/>
    </row>
    <row r="46" spans="1:63" ht="20.100000000000001" customHeight="1" x14ac:dyDescent="0.55000000000000004">
      <c r="A46" s="221">
        <v>39</v>
      </c>
      <c r="B46" s="225" t="s">
        <v>247</v>
      </c>
      <c r="C46" s="223"/>
      <c r="D46" s="270"/>
      <c r="E46" s="269"/>
      <c r="F46" s="269"/>
      <c r="G46" s="269"/>
      <c r="H46" s="241">
        <f t="shared" si="0"/>
        <v>0</v>
      </c>
      <c r="I46" s="241">
        <f t="shared" si="36"/>
        <v>0</v>
      </c>
      <c r="J46" s="271"/>
      <c r="K46" s="270"/>
      <c r="L46" s="241">
        <f t="shared" ref="L46:L48" si="105">SUM(H46+J46-K46)</f>
        <v>0</v>
      </c>
      <c r="M46" s="241">
        <f t="shared" ref="M46:M47" si="106">SUM(I46+J46-K46)</f>
        <v>0</v>
      </c>
      <c r="N46" s="267"/>
      <c r="O46" s="270"/>
      <c r="P46" s="241">
        <f t="shared" ref="P46:P48" si="107">SUM(L46+N46-O46)</f>
        <v>0</v>
      </c>
      <c r="Q46" s="241">
        <f t="shared" ref="Q46:Q47" si="108">SUM(M46+N46-O46)</f>
        <v>0</v>
      </c>
      <c r="R46" s="271"/>
      <c r="S46" s="267"/>
      <c r="T46" s="241">
        <f t="shared" ref="T46:T48" si="109">SUM(P46+R46-S46)</f>
        <v>0</v>
      </c>
      <c r="U46" s="241">
        <f t="shared" ref="U46:U47" si="110">SUM(Q46+R46-S46)</f>
        <v>0</v>
      </c>
      <c r="V46" s="271"/>
      <c r="W46" s="267"/>
      <c r="X46" s="241">
        <f t="shared" ref="X46:X48" si="111">SUM(T46+V46-W46)</f>
        <v>0</v>
      </c>
      <c r="Y46" s="241">
        <f t="shared" ref="Y46:Y47" si="112">SUM(U46+V46-W46)</f>
        <v>0</v>
      </c>
      <c r="Z46" s="271"/>
      <c r="AA46" s="267"/>
      <c r="AB46" s="241">
        <f t="shared" ref="AB46:AB48" si="113">SUM(X46+Z46-AA46)</f>
        <v>0</v>
      </c>
      <c r="AC46" s="241">
        <f t="shared" ref="AC46:AC47" si="114">SUM(Y46+Z46-AA46)</f>
        <v>0</v>
      </c>
      <c r="AD46" s="271"/>
      <c r="AE46" s="267"/>
      <c r="AF46" s="241">
        <f t="shared" ref="AF46:AF48" si="115">SUM(AB46+AD46-AE46)</f>
        <v>0</v>
      </c>
      <c r="AG46" s="241">
        <f t="shared" ref="AG46:AG47" si="116">SUM(AC46+AD46-AE46)</f>
        <v>0</v>
      </c>
      <c r="AH46" s="271"/>
      <c r="AI46" s="267"/>
      <c r="AJ46" s="241">
        <f t="shared" ref="AJ46:AJ48" si="117">SUM(AF46+AH46-AI46)</f>
        <v>0</v>
      </c>
      <c r="AK46" s="241">
        <f t="shared" ref="AK46:AK47" si="118">SUM(AG46+AH46-AI46)</f>
        <v>0</v>
      </c>
      <c r="AL46" s="271"/>
      <c r="AM46" s="267"/>
      <c r="AN46" s="241">
        <f t="shared" ref="AN46:AN48" si="119">SUM(AJ46+AL46-AM46)</f>
        <v>0</v>
      </c>
      <c r="AO46" s="241">
        <f t="shared" ref="AO46:AO47" si="120">SUM(AK46+AL46-AM46)</f>
        <v>0</v>
      </c>
      <c r="AP46" s="271"/>
      <c r="AQ46" s="267"/>
      <c r="AR46" s="241">
        <f t="shared" ref="AR46:AR48" si="121">SUM(AN46+AP46-AQ46)</f>
        <v>0</v>
      </c>
      <c r="AS46" s="241">
        <f t="shared" ref="AS46:AS47" si="122">SUM(AO46+AP46-AQ46)</f>
        <v>0</v>
      </c>
      <c r="AT46" s="271"/>
      <c r="AU46" s="267"/>
      <c r="AV46" s="241">
        <f t="shared" ref="AV46:AV48" si="123">SUM(AR46+AT46-AU46)</f>
        <v>0</v>
      </c>
      <c r="AW46" s="241">
        <f t="shared" ref="AW46:AW47" si="124">SUM(AS46+AT46-AU46)</f>
        <v>0</v>
      </c>
      <c r="AX46" s="271"/>
      <c r="AY46" s="267"/>
      <c r="AZ46" s="241">
        <f t="shared" ref="AZ46:AZ48" si="125">SUM(AV46+AX46-AY46)</f>
        <v>0</v>
      </c>
      <c r="BA46" s="241">
        <f t="shared" ref="BA46:BA47" si="126">SUM(AW46+AX46-AY46)</f>
        <v>0</v>
      </c>
      <c r="BB46" s="271"/>
      <c r="BC46" s="267"/>
      <c r="BD46" s="241">
        <f t="shared" ref="BD46:BD48" si="127">SUM(AZ46+BB46-BC46)</f>
        <v>0</v>
      </c>
      <c r="BE46" s="241">
        <f t="shared" ref="BE46:BE47" si="128">SUM(BA46+BB46-BC46)</f>
        <v>0</v>
      </c>
      <c r="BF46" s="271"/>
      <c r="BG46" s="267"/>
      <c r="BH46" s="241">
        <f t="shared" ref="BH46:BH48" si="129">SUM(BD46+BF46-BG46)</f>
        <v>0</v>
      </c>
      <c r="BI46" s="241">
        <f t="shared" ref="BI46:BI47" si="130">SUM(BE46+BF46-BG46)</f>
        <v>0</v>
      </c>
      <c r="BJ46" s="307">
        <f t="shared" si="104"/>
        <v>0</v>
      </c>
      <c r="BK46" s="307">
        <f>+G46+K46+O46+S46+W46+AA46+AE46+AI46+AM46+AQ46+AU46+AY46</f>
        <v>0</v>
      </c>
    </row>
    <row r="47" spans="1:63" ht="20.100000000000001" customHeight="1" x14ac:dyDescent="0.55000000000000004">
      <c r="A47" s="221">
        <v>40</v>
      </c>
      <c r="B47" s="225" t="s">
        <v>260</v>
      </c>
      <c r="C47" s="223">
        <v>75</v>
      </c>
      <c r="D47" s="270"/>
      <c r="E47" s="270"/>
      <c r="F47" s="270"/>
      <c r="G47" s="270"/>
      <c r="H47" s="241">
        <f t="shared" si="0"/>
        <v>0</v>
      </c>
      <c r="I47" s="241">
        <f t="shared" si="36"/>
        <v>0</v>
      </c>
      <c r="J47" s="270"/>
      <c r="K47" s="271"/>
      <c r="L47" s="241">
        <f t="shared" si="105"/>
        <v>0</v>
      </c>
      <c r="M47" s="241">
        <f t="shared" si="106"/>
        <v>0</v>
      </c>
      <c r="N47" s="267"/>
      <c r="O47" s="271"/>
      <c r="P47" s="241">
        <f t="shared" si="107"/>
        <v>0</v>
      </c>
      <c r="Q47" s="241">
        <f t="shared" si="108"/>
        <v>0</v>
      </c>
      <c r="R47" s="270"/>
      <c r="S47" s="267"/>
      <c r="T47" s="241">
        <f t="shared" si="109"/>
        <v>0</v>
      </c>
      <c r="U47" s="241">
        <f t="shared" si="110"/>
        <v>0</v>
      </c>
      <c r="V47" s="270"/>
      <c r="W47" s="267"/>
      <c r="X47" s="241">
        <f t="shared" si="111"/>
        <v>0</v>
      </c>
      <c r="Y47" s="241">
        <f t="shared" si="112"/>
        <v>0</v>
      </c>
      <c r="Z47" s="270"/>
      <c r="AA47" s="267"/>
      <c r="AB47" s="241">
        <f t="shared" si="113"/>
        <v>0</v>
      </c>
      <c r="AC47" s="241">
        <f t="shared" si="114"/>
        <v>0</v>
      </c>
      <c r="AD47" s="270"/>
      <c r="AE47" s="267"/>
      <c r="AF47" s="241">
        <f t="shared" si="115"/>
        <v>0</v>
      </c>
      <c r="AG47" s="241">
        <f t="shared" si="116"/>
        <v>0</v>
      </c>
      <c r="AH47" s="270"/>
      <c r="AI47" s="267"/>
      <c r="AJ47" s="241">
        <f t="shared" si="117"/>
        <v>0</v>
      </c>
      <c r="AK47" s="241">
        <f t="shared" si="118"/>
        <v>0</v>
      </c>
      <c r="AL47" s="270"/>
      <c r="AM47" s="267"/>
      <c r="AN47" s="241">
        <f t="shared" si="119"/>
        <v>0</v>
      </c>
      <c r="AO47" s="241">
        <f t="shared" si="120"/>
        <v>0</v>
      </c>
      <c r="AP47" s="270"/>
      <c r="AQ47" s="267"/>
      <c r="AR47" s="241">
        <f t="shared" si="121"/>
        <v>0</v>
      </c>
      <c r="AS47" s="241">
        <f t="shared" si="122"/>
        <v>0</v>
      </c>
      <c r="AT47" s="270"/>
      <c r="AU47" s="267"/>
      <c r="AV47" s="241">
        <f t="shared" si="123"/>
        <v>0</v>
      </c>
      <c r="AW47" s="241">
        <f t="shared" si="124"/>
        <v>0</v>
      </c>
      <c r="AX47" s="270"/>
      <c r="AY47" s="267"/>
      <c r="AZ47" s="241">
        <f t="shared" si="125"/>
        <v>0</v>
      </c>
      <c r="BA47" s="241">
        <f t="shared" si="126"/>
        <v>0</v>
      </c>
      <c r="BB47" s="270"/>
      <c r="BC47" s="267"/>
      <c r="BD47" s="241">
        <f t="shared" si="127"/>
        <v>0</v>
      </c>
      <c r="BE47" s="241">
        <f t="shared" si="128"/>
        <v>0</v>
      </c>
      <c r="BF47" s="270"/>
      <c r="BG47" s="267"/>
      <c r="BH47" s="241">
        <f t="shared" si="129"/>
        <v>0</v>
      </c>
      <c r="BI47" s="241">
        <f t="shared" si="130"/>
        <v>0</v>
      </c>
      <c r="BJ47" s="307">
        <f t="shared" si="104"/>
        <v>0</v>
      </c>
      <c r="BK47" s="307">
        <f>+G47+K47+O47+S47+W47+AA47+AE47+AI47+AM47+AQ47+AU47+AY47</f>
        <v>0</v>
      </c>
    </row>
    <row r="48" spans="1:63" ht="20.100000000000001" customHeight="1" x14ac:dyDescent="0.55000000000000004">
      <c r="A48" s="221">
        <v>41</v>
      </c>
      <c r="B48" s="229" t="s">
        <v>261</v>
      </c>
      <c r="C48" s="223">
        <v>67</v>
      </c>
      <c r="D48" s="270"/>
      <c r="E48" s="270">
        <v>3528929</v>
      </c>
      <c r="F48" s="270"/>
      <c r="G48" s="270"/>
      <c r="H48" s="241">
        <f t="shared" si="0"/>
        <v>0</v>
      </c>
      <c r="I48" s="241">
        <f t="shared" si="36"/>
        <v>3528929</v>
      </c>
      <c r="J48" s="270"/>
      <c r="K48" s="267"/>
      <c r="L48" s="241">
        <f t="shared" si="105"/>
        <v>0</v>
      </c>
      <c r="M48" s="241">
        <f>I48+K48-J48</f>
        <v>3528929</v>
      </c>
      <c r="N48" s="267"/>
      <c r="O48" s="270"/>
      <c r="P48" s="241">
        <f t="shared" si="107"/>
        <v>0</v>
      </c>
      <c r="Q48" s="241">
        <f>M48+O48-N48</f>
        <v>3528929</v>
      </c>
      <c r="R48" s="270"/>
      <c r="S48" s="267"/>
      <c r="T48" s="241">
        <f t="shared" si="109"/>
        <v>0</v>
      </c>
      <c r="U48" s="241">
        <f>Q48+S48-R48</f>
        <v>3528929</v>
      </c>
      <c r="V48" s="270"/>
      <c r="W48" s="267"/>
      <c r="X48" s="241">
        <f t="shared" si="111"/>
        <v>0</v>
      </c>
      <c r="Y48" s="241">
        <f>U48+W48-V48</f>
        <v>3528929</v>
      </c>
      <c r="Z48" s="270"/>
      <c r="AA48" s="267"/>
      <c r="AB48" s="241">
        <f t="shared" si="113"/>
        <v>0</v>
      </c>
      <c r="AC48" s="241">
        <f>Y48+AA48-Z48</f>
        <v>3528929</v>
      </c>
      <c r="AD48" s="270"/>
      <c r="AE48" s="267"/>
      <c r="AF48" s="241">
        <f t="shared" si="115"/>
        <v>0</v>
      </c>
      <c r="AG48" s="241">
        <f>AC48+AE48-AD48</f>
        <v>3528929</v>
      </c>
      <c r="AH48" s="270"/>
      <c r="AI48" s="267"/>
      <c r="AJ48" s="241">
        <f t="shared" si="117"/>
        <v>0</v>
      </c>
      <c r="AK48" s="241">
        <f>AG48+AI48-AH48</f>
        <v>3528929</v>
      </c>
      <c r="AL48" s="270"/>
      <c r="AM48" s="267"/>
      <c r="AN48" s="241">
        <f t="shared" si="119"/>
        <v>0</v>
      </c>
      <c r="AO48" s="241">
        <f>AK48+AM48-AL48</f>
        <v>3528929</v>
      </c>
      <c r="AP48" s="270"/>
      <c r="AQ48" s="267"/>
      <c r="AR48" s="241">
        <f t="shared" si="121"/>
        <v>0</v>
      </c>
      <c r="AS48" s="241">
        <f>AO48+AQ48-AP48</f>
        <v>3528929</v>
      </c>
      <c r="AT48" s="270"/>
      <c r="AU48" s="267"/>
      <c r="AV48" s="241">
        <f t="shared" si="123"/>
        <v>0</v>
      </c>
      <c r="AW48" s="241">
        <f>AS48+AU48-AT48</f>
        <v>3528929</v>
      </c>
      <c r="AX48" s="270"/>
      <c r="AY48" s="267"/>
      <c r="AZ48" s="241">
        <f t="shared" si="125"/>
        <v>0</v>
      </c>
      <c r="BA48" s="241">
        <f>AW48+AY48-AX48</f>
        <v>3528929</v>
      </c>
      <c r="BB48" s="270"/>
      <c r="BC48" s="267"/>
      <c r="BD48" s="241">
        <f t="shared" si="127"/>
        <v>0</v>
      </c>
      <c r="BE48" s="241">
        <f>BA48+BC48-BB48</f>
        <v>3528929</v>
      </c>
      <c r="BF48" s="270"/>
      <c r="BG48" s="267"/>
      <c r="BH48" s="241">
        <f t="shared" si="129"/>
        <v>0</v>
      </c>
      <c r="BI48" s="241">
        <f>BE48+BG48-BF48</f>
        <v>3528929</v>
      </c>
      <c r="BJ48" s="307">
        <f t="shared" si="104"/>
        <v>0</v>
      </c>
      <c r="BK48" s="307"/>
    </row>
    <row r="49" spans="1:63" ht="20.100000000000001" customHeight="1" x14ac:dyDescent="0.55000000000000004">
      <c r="A49" s="221">
        <v>42</v>
      </c>
      <c r="B49" s="225" t="s">
        <v>65</v>
      </c>
      <c r="C49" s="223">
        <v>76</v>
      </c>
      <c r="D49" s="270"/>
      <c r="E49" s="270">
        <v>1633055</v>
      </c>
      <c r="F49" s="270"/>
      <c r="G49" s="270"/>
      <c r="H49" s="241">
        <f t="shared" si="0"/>
        <v>0</v>
      </c>
      <c r="I49" s="241">
        <f t="shared" si="36"/>
        <v>1633055</v>
      </c>
      <c r="J49" s="270"/>
      <c r="K49" s="270"/>
      <c r="L49" s="241">
        <v>0</v>
      </c>
      <c r="M49" s="241">
        <f>+I49-J49+K49</f>
        <v>1633055</v>
      </c>
      <c r="N49" s="270"/>
      <c r="O49" s="270"/>
      <c r="P49" s="241">
        <v>0</v>
      </c>
      <c r="Q49" s="241">
        <f>+M49-N49+O49</f>
        <v>1633055</v>
      </c>
      <c r="R49" s="270"/>
      <c r="S49" s="267"/>
      <c r="T49" s="241">
        <v>0</v>
      </c>
      <c r="U49" s="241">
        <f>+Q49-R49+S49</f>
        <v>1633055</v>
      </c>
      <c r="V49" s="270"/>
      <c r="W49" s="267"/>
      <c r="X49" s="241">
        <v>0</v>
      </c>
      <c r="Y49" s="241">
        <f>+U49-V49+W49</f>
        <v>1633055</v>
      </c>
      <c r="Z49" s="270"/>
      <c r="AA49" s="267">
        <v>925</v>
      </c>
      <c r="AB49" s="241">
        <v>0</v>
      </c>
      <c r="AC49" s="241">
        <f>+Y49-Z49+AA49</f>
        <v>1633980</v>
      </c>
      <c r="AD49" s="270"/>
      <c r="AE49" s="267"/>
      <c r="AF49" s="241">
        <v>0</v>
      </c>
      <c r="AG49" s="241">
        <f>+AC49-AD49+AE49</f>
        <v>1633980</v>
      </c>
      <c r="AH49" s="270"/>
      <c r="AI49" s="267"/>
      <c r="AJ49" s="241">
        <v>0</v>
      </c>
      <c r="AK49" s="241">
        <f>+AG49-AH49+AI49</f>
        <v>1633980</v>
      </c>
      <c r="AL49" s="270"/>
      <c r="AM49" s="267">
        <v>1500</v>
      </c>
      <c r="AN49" s="241">
        <v>0</v>
      </c>
      <c r="AO49" s="241">
        <f>+AK49-AL49+AM49</f>
        <v>1635480</v>
      </c>
      <c r="AP49" s="270"/>
      <c r="AQ49" s="267">
        <v>4300</v>
      </c>
      <c r="AR49" s="241">
        <v>0</v>
      </c>
      <c r="AS49" s="241">
        <f>+AO49-AP49+AQ49</f>
        <v>1639780</v>
      </c>
      <c r="AT49" s="270"/>
      <c r="AU49" s="267">
        <v>9050</v>
      </c>
      <c r="AV49" s="241">
        <v>0</v>
      </c>
      <c r="AW49" s="241">
        <f>+AS49-AT49+AU49</f>
        <v>1648830</v>
      </c>
      <c r="AX49" s="270"/>
      <c r="AY49" s="267">
        <v>45650</v>
      </c>
      <c r="AZ49" s="241">
        <v>0</v>
      </c>
      <c r="BA49" s="241">
        <f>+AW49-AX49+AY49</f>
        <v>1694480</v>
      </c>
      <c r="BB49" s="270"/>
      <c r="BC49" s="267"/>
      <c r="BD49" s="241">
        <v>0</v>
      </c>
      <c r="BE49" s="241">
        <f>+BA49-BB49+BC49</f>
        <v>1694480</v>
      </c>
      <c r="BF49" s="270"/>
      <c r="BG49" s="267"/>
      <c r="BH49" s="241">
        <v>0</v>
      </c>
      <c r="BI49" s="241">
        <f>+BE49-BF49+BG49</f>
        <v>1694480</v>
      </c>
      <c r="BJ49" s="307">
        <f t="shared" si="104"/>
        <v>0</v>
      </c>
      <c r="BK49" s="307">
        <f>+G49+K49+O49+S49+W49+AA49+AE49+AI49+AM49+AQ49+AU49+AY49</f>
        <v>61425</v>
      </c>
    </row>
    <row r="50" spans="1:63" ht="20.100000000000001" customHeight="1" x14ac:dyDescent="0.55000000000000004">
      <c r="A50" s="221">
        <v>43</v>
      </c>
      <c r="B50" s="222" t="s">
        <v>4</v>
      </c>
      <c r="C50" s="223">
        <v>80</v>
      </c>
      <c r="D50" s="270"/>
      <c r="E50" s="270">
        <v>59285</v>
      </c>
      <c r="F50" s="270"/>
      <c r="G50" s="270"/>
      <c r="H50" s="241">
        <f t="shared" si="0"/>
        <v>0</v>
      </c>
      <c r="I50" s="241">
        <f t="shared" si="36"/>
        <v>59285</v>
      </c>
      <c r="J50" s="270"/>
      <c r="K50" s="269"/>
      <c r="L50" s="241">
        <f t="shared" ref="L50:L53" si="131">SUM(H50+J50-K50)</f>
        <v>0</v>
      </c>
      <c r="M50" s="241">
        <f t="shared" ref="M50:M53" si="132">SUM(I50+J50-K50)</f>
        <v>59285</v>
      </c>
      <c r="N50" s="271"/>
      <c r="O50" s="271"/>
      <c r="P50" s="241">
        <f t="shared" ref="P50:P53" si="133">SUM(L50+N50-O50)</f>
        <v>0</v>
      </c>
      <c r="Q50" s="241">
        <f t="shared" ref="Q50:Q53" si="134">SUM(M50+N50-O50)</f>
        <v>59285</v>
      </c>
      <c r="R50" s="271"/>
      <c r="S50" s="267"/>
      <c r="T50" s="241">
        <f t="shared" ref="T50:T53" si="135">SUM(P50+R50-S50)</f>
        <v>0</v>
      </c>
      <c r="U50" s="241">
        <f t="shared" ref="U50:U53" si="136">SUM(Q50+R50-S50)</f>
        <v>59285</v>
      </c>
      <c r="V50" s="271"/>
      <c r="W50" s="267"/>
      <c r="X50" s="241">
        <f t="shared" ref="X50:X53" si="137">SUM(T50+V50-W50)</f>
        <v>0</v>
      </c>
      <c r="Y50" s="241">
        <f t="shared" ref="Y50:Y53" si="138">SUM(U50+V50-W50)</f>
        <v>59285</v>
      </c>
      <c r="Z50" s="271"/>
      <c r="AA50" s="267"/>
      <c r="AB50" s="241">
        <f t="shared" ref="AB50:AB53" si="139">SUM(X50+Z50-AA50)</f>
        <v>0</v>
      </c>
      <c r="AC50" s="241">
        <f t="shared" ref="AC50:AC53" si="140">SUM(Y50+Z50-AA50)</f>
        <v>59285</v>
      </c>
      <c r="AD50" s="271"/>
      <c r="AE50" s="267"/>
      <c r="AF50" s="241">
        <f t="shared" ref="AF50:AF53" si="141">SUM(AB50+AD50-AE50)</f>
        <v>0</v>
      </c>
      <c r="AG50" s="241">
        <f t="shared" ref="AG50:AG53" si="142">SUM(AC50+AD50-AE50)</f>
        <v>59285</v>
      </c>
      <c r="AH50" s="271"/>
      <c r="AI50" s="267"/>
      <c r="AJ50" s="241">
        <f t="shared" ref="AJ50:AJ53" si="143">SUM(AF50+AH50-AI50)</f>
        <v>0</v>
      </c>
      <c r="AK50" s="241">
        <f t="shared" ref="AK50:AK53" si="144">SUM(AG50+AH50-AI50)</f>
        <v>59285</v>
      </c>
      <c r="AL50" s="271"/>
      <c r="AM50" s="267"/>
      <c r="AN50" s="241">
        <f t="shared" ref="AN50:AN53" si="145">SUM(AJ50+AL50-AM50)</f>
        <v>0</v>
      </c>
      <c r="AO50" s="241">
        <f t="shared" ref="AO50:AO53" si="146">SUM(AK50+AL50-AM50)</f>
        <v>59285</v>
      </c>
      <c r="AP50" s="271"/>
      <c r="AQ50" s="267"/>
      <c r="AR50" s="241">
        <f t="shared" ref="AR50:AR53" si="147">SUM(AN50+AP50-AQ50)</f>
        <v>0</v>
      </c>
      <c r="AS50" s="241">
        <f t="shared" ref="AS50:AS53" si="148">SUM(AO50+AP50-AQ50)</f>
        <v>59285</v>
      </c>
      <c r="AT50" s="271"/>
      <c r="AU50" s="267"/>
      <c r="AV50" s="241">
        <f t="shared" ref="AV50:AV53" si="149">SUM(AR50+AT50-AU50)</f>
        <v>0</v>
      </c>
      <c r="AW50" s="241">
        <f t="shared" ref="AW50:AW53" si="150">SUM(AS50+AT50-AU50)</f>
        <v>59285</v>
      </c>
      <c r="AX50" s="271"/>
      <c r="AY50" s="267"/>
      <c r="AZ50" s="241">
        <f t="shared" ref="AZ50:AZ53" si="151">SUM(AV50+AX50-AY50)</f>
        <v>0</v>
      </c>
      <c r="BA50" s="241">
        <f t="shared" ref="BA50:BA53" si="152">SUM(AW50+AX50-AY50)</f>
        <v>59285</v>
      </c>
      <c r="BB50" s="271"/>
      <c r="BC50" s="267"/>
      <c r="BD50" s="241">
        <f t="shared" ref="BD50:BD53" si="153">SUM(AZ50+BB50-BC50)</f>
        <v>0</v>
      </c>
      <c r="BE50" s="241">
        <f t="shared" ref="BE50:BE53" si="154">SUM(BA50+BB50-BC50)</f>
        <v>59285</v>
      </c>
      <c r="BF50" s="271"/>
      <c r="BG50" s="267"/>
      <c r="BH50" s="241">
        <f t="shared" ref="BH50:BH53" si="155">SUM(BD50+BF50-BG50)</f>
        <v>0</v>
      </c>
      <c r="BI50" s="241">
        <f t="shared" ref="BI50:BI53" si="156">SUM(BE50+BF50-BG50)</f>
        <v>59285</v>
      </c>
      <c r="BJ50" s="307">
        <f t="shared" si="104"/>
        <v>0</v>
      </c>
      <c r="BK50" s="307"/>
    </row>
    <row r="51" spans="1:63" ht="20.100000000000001" customHeight="1" x14ac:dyDescent="0.55000000000000004">
      <c r="A51" s="221">
        <v>44</v>
      </c>
      <c r="B51" s="224" t="s">
        <v>22</v>
      </c>
      <c r="C51" s="223"/>
      <c r="D51" s="270"/>
      <c r="E51" s="270">
        <v>0</v>
      </c>
      <c r="F51" s="270"/>
      <c r="G51" s="270"/>
      <c r="H51" s="241">
        <f t="shared" si="0"/>
        <v>0</v>
      </c>
      <c r="I51" s="244">
        <f t="shared" si="36"/>
        <v>0</v>
      </c>
      <c r="J51" s="270"/>
      <c r="K51" s="269"/>
      <c r="L51" s="242">
        <f t="shared" si="131"/>
        <v>0</v>
      </c>
      <c r="M51" s="242">
        <f t="shared" si="132"/>
        <v>0</v>
      </c>
      <c r="N51" s="267"/>
      <c r="O51" s="267"/>
      <c r="P51" s="242">
        <f t="shared" si="133"/>
        <v>0</v>
      </c>
      <c r="Q51" s="242">
        <f t="shared" si="134"/>
        <v>0</v>
      </c>
      <c r="R51" s="267"/>
      <c r="S51" s="270"/>
      <c r="T51" s="242">
        <f t="shared" si="135"/>
        <v>0</v>
      </c>
      <c r="U51" s="242">
        <f t="shared" si="136"/>
        <v>0</v>
      </c>
      <c r="V51" s="267"/>
      <c r="W51" s="270"/>
      <c r="X51" s="242">
        <f t="shared" si="137"/>
        <v>0</v>
      </c>
      <c r="Y51" s="242">
        <f t="shared" si="138"/>
        <v>0</v>
      </c>
      <c r="Z51" s="267"/>
      <c r="AA51" s="270"/>
      <c r="AB51" s="242">
        <f t="shared" si="139"/>
        <v>0</v>
      </c>
      <c r="AC51" s="242">
        <f t="shared" si="140"/>
        <v>0</v>
      </c>
      <c r="AD51" s="267"/>
      <c r="AE51" s="270"/>
      <c r="AF51" s="242">
        <f t="shared" si="141"/>
        <v>0</v>
      </c>
      <c r="AG51" s="242">
        <f t="shared" si="142"/>
        <v>0</v>
      </c>
      <c r="AH51" s="267"/>
      <c r="AI51" s="270"/>
      <c r="AJ51" s="242">
        <f t="shared" si="143"/>
        <v>0</v>
      </c>
      <c r="AK51" s="242">
        <f t="shared" si="144"/>
        <v>0</v>
      </c>
      <c r="AL51" s="267"/>
      <c r="AM51" s="270"/>
      <c r="AN51" s="242">
        <f t="shared" si="145"/>
        <v>0</v>
      </c>
      <c r="AO51" s="242">
        <f t="shared" si="146"/>
        <v>0</v>
      </c>
      <c r="AP51" s="267"/>
      <c r="AQ51" s="270"/>
      <c r="AR51" s="242">
        <f t="shared" si="147"/>
        <v>0</v>
      </c>
      <c r="AS51" s="242">
        <f t="shared" si="148"/>
        <v>0</v>
      </c>
      <c r="AT51" s="267"/>
      <c r="AU51" s="270"/>
      <c r="AV51" s="242">
        <f t="shared" si="149"/>
        <v>0</v>
      </c>
      <c r="AW51" s="242">
        <f t="shared" si="150"/>
        <v>0</v>
      </c>
      <c r="AX51" s="267"/>
      <c r="AY51" s="270"/>
      <c r="AZ51" s="242">
        <f t="shared" si="151"/>
        <v>0</v>
      </c>
      <c r="BA51" s="242">
        <f t="shared" si="152"/>
        <v>0</v>
      </c>
      <c r="BB51" s="267"/>
      <c r="BC51" s="270"/>
      <c r="BD51" s="242">
        <f t="shared" si="153"/>
        <v>0</v>
      </c>
      <c r="BE51" s="242">
        <f t="shared" si="154"/>
        <v>0</v>
      </c>
      <c r="BF51" s="267"/>
      <c r="BG51" s="270"/>
      <c r="BH51" s="242">
        <f t="shared" si="155"/>
        <v>0</v>
      </c>
      <c r="BI51" s="242">
        <f t="shared" si="156"/>
        <v>0</v>
      </c>
      <c r="BJ51" s="307">
        <f t="shared" si="104"/>
        <v>0</v>
      </c>
      <c r="BK51" s="307">
        <f>+G51+K51+O51+S51+W51+AA51+AE51+AI51+AM51+AQ51+AU51+AY51</f>
        <v>0</v>
      </c>
    </row>
    <row r="52" spans="1:63" ht="20.100000000000001" customHeight="1" x14ac:dyDescent="0.55000000000000004">
      <c r="A52" s="221">
        <v>45</v>
      </c>
      <c r="B52" s="224" t="s">
        <v>3</v>
      </c>
      <c r="C52" s="223">
        <v>81</v>
      </c>
      <c r="D52" s="270"/>
      <c r="E52" s="270">
        <v>49650</v>
      </c>
      <c r="F52" s="270"/>
      <c r="G52" s="270"/>
      <c r="H52" s="241">
        <f t="shared" si="0"/>
        <v>0</v>
      </c>
      <c r="I52" s="241">
        <f t="shared" si="36"/>
        <v>49650</v>
      </c>
      <c r="J52" s="271"/>
      <c r="K52" s="269"/>
      <c r="L52" s="241">
        <f t="shared" si="131"/>
        <v>0</v>
      </c>
      <c r="M52" s="241">
        <f t="shared" si="132"/>
        <v>49650</v>
      </c>
      <c r="N52" s="267"/>
      <c r="O52" s="267"/>
      <c r="P52" s="241">
        <f t="shared" si="133"/>
        <v>0</v>
      </c>
      <c r="Q52" s="241">
        <f t="shared" si="134"/>
        <v>49650</v>
      </c>
      <c r="R52" s="267"/>
      <c r="S52" s="271"/>
      <c r="T52" s="241">
        <f t="shared" si="135"/>
        <v>0</v>
      </c>
      <c r="U52" s="241">
        <f t="shared" si="136"/>
        <v>49650</v>
      </c>
      <c r="V52" s="267"/>
      <c r="W52" s="271"/>
      <c r="X52" s="241">
        <f t="shared" si="137"/>
        <v>0</v>
      </c>
      <c r="Y52" s="241">
        <f t="shared" si="138"/>
        <v>49650</v>
      </c>
      <c r="Z52" s="267"/>
      <c r="AA52" s="271"/>
      <c r="AB52" s="241">
        <f t="shared" si="139"/>
        <v>0</v>
      </c>
      <c r="AC52" s="241">
        <f t="shared" si="140"/>
        <v>49650</v>
      </c>
      <c r="AD52" s="267"/>
      <c r="AE52" s="271"/>
      <c r="AF52" s="241">
        <f t="shared" si="141"/>
        <v>0</v>
      </c>
      <c r="AG52" s="241">
        <f t="shared" si="142"/>
        <v>49650</v>
      </c>
      <c r="AH52" s="267"/>
      <c r="AI52" s="271"/>
      <c r="AJ52" s="241">
        <f t="shared" si="143"/>
        <v>0</v>
      </c>
      <c r="AK52" s="241">
        <f t="shared" si="144"/>
        <v>49650</v>
      </c>
      <c r="AL52" s="267"/>
      <c r="AM52" s="271"/>
      <c r="AN52" s="241">
        <f t="shared" si="145"/>
        <v>0</v>
      </c>
      <c r="AO52" s="241">
        <f t="shared" si="146"/>
        <v>49650</v>
      </c>
      <c r="AP52" s="267"/>
      <c r="AQ52" s="271"/>
      <c r="AR52" s="241">
        <f t="shared" si="147"/>
        <v>0</v>
      </c>
      <c r="AS52" s="241">
        <f t="shared" si="148"/>
        <v>49650</v>
      </c>
      <c r="AT52" s="267"/>
      <c r="AU52" s="271"/>
      <c r="AV52" s="241">
        <f t="shared" si="149"/>
        <v>0</v>
      </c>
      <c r="AW52" s="241">
        <f t="shared" si="150"/>
        <v>49650</v>
      </c>
      <c r="AX52" s="267"/>
      <c r="AY52" s="271"/>
      <c r="AZ52" s="241">
        <f t="shared" si="151"/>
        <v>0</v>
      </c>
      <c r="BA52" s="241">
        <f t="shared" si="152"/>
        <v>49650</v>
      </c>
      <c r="BB52" s="267"/>
      <c r="BC52" s="271"/>
      <c r="BD52" s="241">
        <f t="shared" si="153"/>
        <v>0</v>
      </c>
      <c r="BE52" s="241">
        <f t="shared" si="154"/>
        <v>49650</v>
      </c>
      <c r="BF52" s="267"/>
      <c r="BG52" s="271"/>
      <c r="BH52" s="241">
        <f t="shared" si="155"/>
        <v>0</v>
      </c>
      <c r="BI52" s="241">
        <f t="shared" si="156"/>
        <v>49650</v>
      </c>
      <c r="BJ52" s="307">
        <f t="shared" si="104"/>
        <v>0</v>
      </c>
      <c r="BK52" s="307"/>
    </row>
    <row r="53" spans="1:63" ht="20.100000000000001" customHeight="1" x14ac:dyDescent="0.55000000000000004">
      <c r="A53" s="221">
        <v>46</v>
      </c>
      <c r="B53" s="225" t="s">
        <v>66</v>
      </c>
      <c r="C53" s="223">
        <v>82</v>
      </c>
      <c r="D53" s="270"/>
      <c r="E53" s="271">
        <v>9972</v>
      </c>
      <c r="F53" s="271"/>
      <c r="G53" s="270"/>
      <c r="H53" s="249">
        <f t="shared" si="0"/>
        <v>0</v>
      </c>
      <c r="I53" s="241">
        <f t="shared" si="36"/>
        <v>9972</v>
      </c>
      <c r="J53" s="270"/>
      <c r="K53" s="269"/>
      <c r="L53" s="241">
        <f t="shared" si="131"/>
        <v>0</v>
      </c>
      <c r="M53" s="244">
        <f t="shared" si="132"/>
        <v>9972</v>
      </c>
      <c r="N53" s="270"/>
      <c r="O53" s="267"/>
      <c r="P53" s="241">
        <f t="shared" si="133"/>
        <v>0</v>
      </c>
      <c r="Q53" s="244">
        <f t="shared" si="134"/>
        <v>9972</v>
      </c>
      <c r="R53" s="267"/>
      <c r="S53" s="270"/>
      <c r="T53" s="241">
        <f t="shared" si="135"/>
        <v>0</v>
      </c>
      <c r="U53" s="244">
        <f t="shared" si="136"/>
        <v>9972</v>
      </c>
      <c r="V53" s="267"/>
      <c r="W53" s="270"/>
      <c r="X53" s="241">
        <f t="shared" si="137"/>
        <v>0</v>
      </c>
      <c r="Y53" s="244">
        <f t="shared" si="138"/>
        <v>9972</v>
      </c>
      <c r="Z53" s="267"/>
      <c r="AA53" s="270"/>
      <c r="AB53" s="241">
        <f t="shared" si="139"/>
        <v>0</v>
      </c>
      <c r="AC53" s="244">
        <f t="shared" si="140"/>
        <v>9972</v>
      </c>
      <c r="AD53" s="267"/>
      <c r="AE53" s="270"/>
      <c r="AF53" s="241">
        <f t="shared" si="141"/>
        <v>0</v>
      </c>
      <c r="AG53" s="244">
        <f t="shared" si="142"/>
        <v>9972</v>
      </c>
      <c r="AH53" s="267"/>
      <c r="AI53" s="270"/>
      <c r="AJ53" s="241">
        <f t="shared" si="143"/>
        <v>0</v>
      </c>
      <c r="AK53" s="244">
        <f t="shared" si="144"/>
        <v>9972</v>
      </c>
      <c r="AL53" s="267"/>
      <c r="AM53" s="270"/>
      <c r="AN53" s="241">
        <f t="shared" si="145"/>
        <v>0</v>
      </c>
      <c r="AO53" s="244">
        <f t="shared" si="146"/>
        <v>9972</v>
      </c>
      <c r="AP53" s="267"/>
      <c r="AQ53" s="270"/>
      <c r="AR53" s="241">
        <f t="shared" si="147"/>
        <v>0</v>
      </c>
      <c r="AS53" s="244">
        <f t="shared" si="148"/>
        <v>9972</v>
      </c>
      <c r="AT53" s="267"/>
      <c r="AU53" s="270"/>
      <c r="AV53" s="241">
        <f t="shared" si="149"/>
        <v>0</v>
      </c>
      <c r="AW53" s="244">
        <f t="shared" si="150"/>
        <v>9972</v>
      </c>
      <c r="AX53" s="267"/>
      <c r="AY53" s="270"/>
      <c r="AZ53" s="241">
        <f t="shared" si="151"/>
        <v>0</v>
      </c>
      <c r="BA53" s="244">
        <f t="shared" si="152"/>
        <v>9972</v>
      </c>
      <c r="BB53" s="267"/>
      <c r="BC53" s="270"/>
      <c r="BD53" s="241">
        <f t="shared" si="153"/>
        <v>0</v>
      </c>
      <c r="BE53" s="244">
        <f t="shared" si="154"/>
        <v>9972</v>
      </c>
      <c r="BF53" s="267"/>
      <c r="BG53" s="270"/>
      <c r="BH53" s="241">
        <f t="shared" si="155"/>
        <v>0</v>
      </c>
      <c r="BI53" s="244">
        <f t="shared" si="156"/>
        <v>9972</v>
      </c>
      <c r="BJ53" s="307">
        <f t="shared" si="104"/>
        <v>0</v>
      </c>
      <c r="BK53" s="307"/>
    </row>
    <row r="54" spans="1:63" ht="20.100000000000001" customHeight="1" x14ac:dyDescent="0.55000000000000004">
      <c r="A54" s="221">
        <v>47</v>
      </c>
      <c r="B54" s="225" t="s">
        <v>262</v>
      </c>
      <c r="C54" s="223">
        <v>83</v>
      </c>
      <c r="D54" s="271">
        <f>3194407.86+369551.03</f>
        <v>3563958.8899999997</v>
      </c>
      <c r="E54" s="270"/>
      <c r="F54" s="270"/>
      <c r="G54" s="271"/>
      <c r="H54" s="241">
        <f t="shared" si="0"/>
        <v>3563958.8899999997</v>
      </c>
      <c r="I54" s="241">
        <f t="shared" si="36"/>
        <v>0</v>
      </c>
      <c r="J54" s="270"/>
      <c r="K54" s="271"/>
      <c r="L54" s="241">
        <f>SUM(H54+J54-K54)</f>
        <v>3563958.8899999997</v>
      </c>
      <c r="M54" s="241">
        <f>SUM(I54+J54-K54)</f>
        <v>0</v>
      </c>
      <c r="N54" s="271"/>
      <c r="O54" s="270"/>
      <c r="P54" s="241">
        <f>SUM(L54+N54-O54)</f>
        <v>3563958.8899999997</v>
      </c>
      <c r="Q54" s="241">
        <f>SUM(M54+N54-O54)</f>
        <v>0</v>
      </c>
      <c r="R54" s="267"/>
      <c r="S54" s="270"/>
      <c r="T54" s="241">
        <f>SUM(P54+R54-S54)</f>
        <v>3563958.8899999997</v>
      </c>
      <c r="U54" s="241">
        <f>SUM(Q54+R54-S54)</f>
        <v>0</v>
      </c>
      <c r="V54" s="267"/>
      <c r="W54" s="270"/>
      <c r="X54" s="241">
        <f>SUM(T54+V54-W54)</f>
        <v>3563958.8899999997</v>
      </c>
      <c r="Y54" s="241">
        <f>SUM(U54+V54-W54)</f>
        <v>0</v>
      </c>
      <c r="Z54" s="267"/>
      <c r="AA54" s="270"/>
      <c r="AB54" s="241">
        <f>SUM(X54+Z54-AA54)</f>
        <v>3563958.8899999997</v>
      </c>
      <c r="AC54" s="241">
        <f>SUM(Y54+Z54-AA54)</f>
        <v>0</v>
      </c>
      <c r="AD54" s="267"/>
      <c r="AE54" s="270"/>
      <c r="AF54" s="241">
        <f>SUM(AB54+AD54-AE54)</f>
        <v>3563958.8899999997</v>
      </c>
      <c r="AG54" s="241">
        <f>SUM(AC54+AD54-AE54)</f>
        <v>0</v>
      </c>
      <c r="AH54" s="267"/>
      <c r="AI54" s="270"/>
      <c r="AJ54" s="241">
        <f>SUM(AF54+AH54-AI54)</f>
        <v>3563958.8899999997</v>
      </c>
      <c r="AK54" s="241">
        <f>SUM(AG54+AH54-AI54)</f>
        <v>0</v>
      </c>
      <c r="AL54" s="267"/>
      <c r="AM54" s="270"/>
      <c r="AN54" s="241">
        <f>SUM(AJ54+AL54-AM54)</f>
        <v>3563958.8899999997</v>
      </c>
      <c r="AO54" s="241">
        <f>SUM(AK54+AL54-AM54)</f>
        <v>0</v>
      </c>
      <c r="AP54" s="267"/>
      <c r="AQ54" s="270"/>
      <c r="AR54" s="241">
        <f>SUM(AN54+AP54-AQ54)</f>
        <v>3563958.8899999997</v>
      </c>
      <c r="AS54" s="241">
        <f>SUM(AO54+AP54-AQ54)</f>
        <v>0</v>
      </c>
      <c r="AT54" s="267"/>
      <c r="AU54" s="270"/>
      <c r="AV54" s="241">
        <f>SUM(AR54+AT54-AU54)</f>
        <v>3563958.8899999997</v>
      </c>
      <c r="AW54" s="241">
        <f>SUM(AS54+AT54-AU54)</f>
        <v>0</v>
      </c>
      <c r="AX54" s="267"/>
      <c r="AY54" s="270"/>
      <c r="AZ54" s="241">
        <f>SUM(AV54+AX54-AY54)</f>
        <v>3563958.8899999997</v>
      </c>
      <c r="BA54" s="241">
        <f>SUM(AW54+AX54-AY54)</f>
        <v>0</v>
      </c>
      <c r="BB54" s="267"/>
      <c r="BC54" s="270"/>
      <c r="BD54" s="241">
        <f>SUM(AZ54+BB54-BC54)</f>
        <v>3563958.8899999997</v>
      </c>
      <c r="BE54" s="241">
        <f>SUM(BA54+BB54-BC54)</f>
        <v>0</v>
      </c>
      <c r="BF54" s="267"/>
      <c r="BG54" s="270"/>
      <c r="BH54" s="241">
        <f>SUM(BD54+BF54-BG54)</f>
        <v>3563958.8899999997</v>
      </c>
      <c r="BI54" s="241">
        <f>SUM(BE54+BF54-BG54)</f>
        <v>0</v>
      </c>
      <c r="BJ54" s="307"/>
      <c r="BK54" s="307">
        <f t="shared" ref="BK54:BK91" si="157">+G54+K54+O54+S54+W54+AA54+AE54+AI54+AM54+AQ54+AU54+AY54</f>
        <v>0</v>
      </c>
    </row>
    <row r="55" spans="1:63" ht="20.100000000000001" customHeight="1" x14ac:dyDescent="0.55000000000000004">
      <c r="A55" s="221">
        <v>48</v>
      </c>
      <c r="B55" s="222" t="s">
        <v>263</v>
      </c>
      <c r="C55" s="223">
        <v>84</v>
      </c>
      <c r="D55" s="270"/>
      <c r="E55" s="270"/>
      <c r="F55" s="270"/>
      <c r="G55" s="270"/>
      <c r="H55" s="241">
        <f t="shared" si="0"/>
        <v>0</v>
      </c>
      <c r="I55" s="241">
        <f t="shared" si="36"/>
        <v>0</v>
      </c>
      <c r="J55" s="270"/>
      <c r="K55" s="267"/>
      <c r="L55" s="241"/>
      <c r="M55" s="241">
        <f>SUM(I55-J55+K55)</f>
        <v>0</v>
      </c>
      <c r="N55" s="270"/>
      <c r="O55" s="271"/>
      <c r="P55" s="241"/>
      <c r="Q55" s="241">
        <f>SUM(M55-N55+O55)</f>
        <v>0</v>
      </c>
      <c r="R55" s="267"/>
      <c r="S55" s="271">
        <f>217.53+500</f>
        <v>717.53</v>
      </c>
      <c r="T55" s="241"/>
      <c r="U55" s="241">
        <f>SUM(Q55-R55+S55)</f>
        <v>717.53</v>
      </c>
      <c r="V55" s="267"/>
      <c r="W55" s="271">
        <v>45.13</v>
      </c>
      <c r="X55" s="241"/>
      <c r="Y55" s="241">
        <f>SUM(U55-V55+W55)</f>
        <v>762.66</v>
      </c>
      <c r="Z55" s="267"/>
      <c r="AA55" s="271">
        <v>1830.48</v>
      </c>
      <c r="AB55" s="241"/>
      <c r="AC55" s="241">
        <f>SUM(Y55-Z55+AA55)</f>
        <v>2593.14</v>
      </c>
      <c r="AD55" s="267"/>
      <c r="AE55" s="271"/>
      <c r="AF55" s="241"/>
      <c r="AG55" s="241">
        <f>SUM(AC55-AD55+AE55)</f>
        <v>2593.14</v>
      </c>
      <c r="AH55" s="267"/>
      <c r="AI55" s="271"/>
      <c r="AJ55" s="241"/>
      <c r="AK55" s="241">
        <f>SUM(AG55-AH55+AI55)</f>
        <v>2593.14</v>
      </c>
      <c r="AL55" s="267"/>
      <c r="AM55" s="271">
        <v>4326.38</v>
      </c>
      <c r="AN55" s="241"/>
      <c r="AO55" s="241">
        <f>SUM(AK55-AL55+AM55)</f>
        <v>6919.52</v>
      </c>
      <c r="AP55" s="267"/>
      <c r="AQ55" s="271">
        <v>4078.21</v>
      </c>
      <c r="AR55" s="241"/>
      <c r="AS55" s="241">
        <f>SUM(AO55-AP55+AQ55)</f>
        <v>10997.73</v>
      </c>
      <c r="AT55" s="267"/>
      <c r="AU55" s="271">
        <v>10395.68</v>
      </c>
      <c r="AV55" s="241"/>
      <c r="AW55" s="241">
        <f>SUM(AS55-AT55+AU55)</f>
        <v>21393.41</v>
      </c>
      <c r="AX55" s="267"/>
      <c r="AY55" s="271">
        <v>57230.69</v>
      </c>
      <c r="AZ55" s="241"/>
      <c r="BA55" s="241">
        <f>SUM(AW55-AX55+AY55)</f>
        <v>78624.100000000006</v>
      </c>
      <c r="BB55" s="267"/>
      <c r="BC55" s="271"/>
      <c r="BD55" s="241"/>
      <c r="BE55" s="241">
        <f>SUM(BA55-BB55+BC55)</f>
        <v>78624.100000000006</v>
      </c>
      <c r="BF55" s="267"/>
      <c r="BG55" s="271"/>
      <c r="BH55" s="241"/>
      <c r="BI55" s="241">
        <f>SUM(BE55-BF55+BG55)</f>
        <v>78624.100000000006</v>
      </c>
      <c r="BJ55" s="307">
        <f t="shared" si="104"/>
        <v>0</v>
      </c>
      <c r="BK55" s="307">
        <f>+G55+K55+O55+S55+W55+AA55+AE55+AI55+AM55+AQ55+AU55+AY55</f>
        <v>78624.100000000006</v>
      </c>
    </row>
    <row r="56" spans="1:63" ht="20.100000000000001" customHeight="1" x14ac:dyDescent="0.55000000000000004">
      <c r="A56" s="221">
        <v>49</v>
      </c>
      <c r="B56" s="224" t="s">
        <v>264</v>
      </c>
      <c r="C56" s="223">
        <v>85</v>
      </c>
      <c r="D56" s="267"/>
      <c r="E56" s="271"/>
      <c r="F56" s="271"/>
      <c r="G56" s="271"/>
      <c r="H56" s="241">
        <f t="shared" si="0"/>
        <v>0</v>
      </c>
      <c r="I56" s="241">
        <f t="shared" si="36"/>
        <v>0</v>
      </c>
      <c r="J56" s="269"/>
      <c r="K56" s="270"/>
      <c r="L56" s="241">
        <f t="shared" ref="L56" si="158">SUM(H56+J56-K56)</f>
        <v>0</v>
      </c>
      <c r="M56" s="241">
        <f t="shared" ref="M56:M57" si="159">SUM(I56-J56+K56)</f>
        <v>0</v>
      </c>
      <c r="N56" s="271"/>
      <c r="O56" s="267"/>
      <c r="P56" s="241">
        <f t="shared" ref="P56" si="160">SUM(L56+N56-O56)</f>
        <v>0</v>
      </c>
      <c r="Q56" s="241">
        <f t="shared" ref="Q56:Q57" si="161">SUM(M56-N56+O56)</f>
        <v>0</v>
      </c>
      <c r="R56" s="267"/>
      <c r="S56" s="270"/>
      <c r="T56" s="241">
        <f t="shared" ref="T56" si="162">SUM(P56+R56-S56)</f>
        <v>0</v>
      </c>
      <c r="U56" s="241">
        <f t="shared" ref="U56:U57" si="163">SUM(Q56-R56+S56)</f>
        <v>0</v>
      </c>
      <c r="V56" s="267"/>
      <c r="W56" s="270"/>
      <c r="X56" s="241">
        <f t="shared" ref="X56" si="164">SUM(T56+V56-W56)</f>
        <v>0</v>
      </c>
      <c r="Y56" s="241">
        <f t="shared" ref="Y56:Y57" si="165">SUM(U56-V56+W56)</f>
        <v>0</v>
      </c>
      <c r="Z56" s="267"/>
      <c r="AA56" s="270"/>
      <c r="AB56" s="241">
        <f t="shared" ref="AB56" si="166">SUM(X56+Z56-AA56)</f>
        <v>0</v>
      </c>
      <c r="AC56" s="241">
        <f t="shared" ref="AC56:AC57" si="167">SUM(Y56-Z56+AA56)</f>
        <v>0</v>
      </c>
      <c r="AD56" s="267"/>
      <c r="AE56" s="270"/>
      <c r="AF56" s="241">
        <f t="shared" ref="AF56" si="168">SUM(AB56+AD56-AE56)</f>
        <v>0</v>
      </c>
      <c r="AG56" s="241">
        <f t="shared" ref="AG56:AG57" si="169">SUM(AC56-AD56+AE56)</f>
        <v>0</v>
      </c>
      <c r="AH56" s="267"/>
      <c r="AI56" s="270"/>
      <c r="AJ56" s="241">
        <f t="shared" ref="AJ56" si="170">SUM(AF56+AH56-AI56)</f>
        <v>0</v>
      </c>
      <c r="AK56" s="241">
        <f t="shared" ref="AK56:AK57" si="171">SUM(AG56-AH56+AI56)</f>
        <v>0</v>
      </c>
      <c r="AL56" s="267"/>
      <c r="AM56" s="270"/>
      <c r="AN56" s="241">
        <f t="shared" ref="AN56" si="172">SUM(AJ56+AL56-AM56)</f>
        <v>0</v>
      </c>
      <c r="AO56" s="241">
        <f t="shared" ref="AO56:AO57" si="173">SUM(AK56-AL56+AM56)</f>
        <v>0</v>
      </c>
      <c r="AP56" s="267"/>
      <c r="AQ56" s="270"/>
      <c r="AR56" s="241">
        <f t="shared" ref="AR56" si="174">SUM(AN56+AP56-AQ56)</f>
        <v>0</v>
      </c>
      <c r="AS56" s="241">
        <f t="shared" ref="AS56:AS57" si="175">SUM(AO56-AP56+AQ56)</f>
        <v>0</v>
      </c>
      <c r="AT56" s="267"/>
      <c r="AU56" s="270"/>
      <c r="AV56" s="241">
        <f t="shared" ref="AV56" si="176">SUM(AR56+AT56-AU56)</f>
        <v>0</v>
      </c>
      <c r="AW56" s="241">
        <f t="shared" ref="AW56:AW57" si="177">SUM(AS56-AT56+AU56)</f>
        <v>0</v>
      </c>
      <c r="AX56" s="267"/>
      <c r="AY56" s="270"/>
      <c r="AZ56" s="241">
        <f t="shared" ref="AZ56" si="178">SUM(AV56+AX56-AY56)</f>
        <v>0</v>
      </c>
      <c r="BA56" s="241">
        <f t="shared" ref="BA56:BA57" si="179">SUM(AW56-AX56+AY56)</f>
        <v>0</v>
      </c>
      <c r="BB56" s="267"/>
      <c r="BC56" s="270"/>
      <c r="BD56" s="241">
        <f t="shared" ref="BD56" si="180">SUM(AZ56+BB56-BC56)</f>
        <v>0</v>
      </c>
      <c r="BE56" s="241">
        <f t="shared" ref="BE56:BE57" si="181">SUM(BA56-BB56+BC56)</f>
        <v>0</v>
      </c>
      <c r="BF56" s="267"/>
      <c r="BG56" s="270"/>
      <c r="BH56" s="241">
        <f t="shared" ref="BH56" si="182">SUM(BD56+BF56-BG56)</f>
        <v>0</v>
      </c>
      <c r="BI56" s="241">
        <f t="shared" ref="BI56:BI57" si="183">SUM(BE56-BF56+BG56)</f>
        <v>0</v>
      </c>
      <c r="BJ56" s="307">
        <f t="shared" si="104"/>
        <v>0</v>
      </c>
      <c r="BK56" s="307">
        <f t="shared" si="157"/>
        <v>0</v>
      </c>
    </row>
    <row r="57" spans="1:63" ht="20.100000000000001" customHeight="1" x14ac:dyDescent="0.55000000000000004">
      <c r="A57" s="221">
        <v>50</v>
      </c>
      <c r="B57" s="225" t="s">
        <v>265</v>
      </c>
      <c r="C57" s="223">
        <v>88</v>
      </c>
      <c r="D57" s="267"/>
      <c r="E57" s="270"/>
      <c r="F57" s="267"/>
      <c r="G57" s="270"/>
      <c r="H57" s="249">
        <f t="shared" si="0"/>
        <v>0</v>
      </c>
      <c r="I57" s="241">
        <f t="shared" si="36"/>
        <v>0</v>
      </c>
      <c r="J57" s="271"/>
      <c r="K57" s="271"/>
      <c r="L57" s="244"/>
      <c r="M57" s="241">
        <f t="shared" si="159"/>
        <v>0</v>
      </c>
      <c r="N57" s="270"/>
      <c r="O57" s="267"/>
      <c r="P57" s="244"/>
      <c r="Q57" s="241">
        <f t="shared" si="161"/>
        <v>0</v>
      </c>
      <c r="R57" s="267"/>
      <c r="S57" s="271">
        <v>93.22</v>
      </c>
      <c r="T57" s="244"/>
      <c r="U57" s="241">
        <f t="shared" si="163"/>
        <v>93.22</v>
      </c>
      <c r="V57" s="267"/>
      <c r="W57" s="271">
        <v>19.350000000000001</v>
      </c>
      <c r="X57" s="244"/>
      <c r="Y57" s="241">
        <f t="shared" si="165"/>
        <v>112.57</v>
      </c>
      <c r="Z57" s="267"/>
      <c r="AA57" s="271">
        <f>221.92+16.9</f>
        <v>238.82</v>
      </c>
      <c r="AB57" s="244"/>
      <c r="AC57" s="241">
        <f t="shared" si="167"/>
        <v>351.39</v>
      </c>
      <c r="AD57" s="267"/>
      <c r="AE57" s="271"/>
      <c r="AF57" s="244"/>
      <c r="AG57" s="241">
        <f t="shared" si="169"/>
        <v>351.39</v>
      </c>
      <c r="AH57" s="267"/>
      <c r="AI57" s="271"/>
      <c r="AJ57" s="244"/>
      <c r="AK57" s="241">
        <f t="shared" si="171"/>
        <v>351.39</v>
      </c>
      <c r="AL57" s="267"/>
      <c r="AM57" s="271">
        <v>4.93</v>
      </c>
      <c r="AN57" s="244"/>
      <c r="AO57" s="241">
        <f t="shared" si="173"/>
        <v>356.32</v>
      </c>
      <c r="AP57" s="267"/>
      <c r="AQ57" s="271">
        <v>1.07</v>
      </c>
      <c r="AR57" s="244"/>
      <c r="AS57" s="241">
        <f t="shared" si="175"/>
        <v>357.39</v>
      </c>
      <c r="AT57" s="267"/>
      <c r="AU57" s="271">
        <v>529.69000000000005</v>
      </c>
      <c r="AV57" s="244"/>
      <c r="AW57" s="241">
        <f t="shared" si="177"/>
        <v>887.08</v>
      </c>
      <c r="AX57" s="267"/>
      <c r="AY57" s="271">
        <v>2666.47</v>
      </c>
      <c r="AZ57" s="244"/>
      <c r="BA57" s="241">
        <f t="shared" si="179"/>
        <v>3553.5499999999997</v>
      </c>
      <c r="BB57" s="267"/>
      <c r="BC57" s="271"/>
      <c r="BD57" s="244"/>
      <c r="BE57" s="241">
        <f t="shared" si="181"/>
        <v>3553.5499999999997</v>
      </c>
      <c r="BF57" s="267"/>
      <c r="BG57" s="271"/>
      <c r="BH57" s="244"/>
      <c r="BI57" s="241">
        <f t="shared" si="183"/>
        <v>3553.5499999999997</v>
      </c>
      <c r="BJ57" s="307">
        <f t="shared" si="104"/>
        <v>0</v>
      </c>
      <c r="BK57" s="307">
        <f>+G57+K57+O57+S57+W57+AA57+AE57+AI57+AM57+AQ57+AU57+AY57</f>
        <v>3553.5499999999997</v>
      </c>
    </row>
    <row r="58" spans="1:63" ht="20.100000000000001" customHeight="1" x14ac:dyDescent="0.55000000000000004">
      <c r="A58" s="221">
        <v>51</v>
      </c>
      <c r="B58" s="225" t="s">
        <v>12</v>
      </c>
      <c r="C58" s="223">
        <v>93</v>
      </c>
      <c r="D58" s="270"/>
      <c r="E58" s="269"/>
      <c r="F58" s="270"/>
      <c r="G58" s="270"/>
      <c r="H58" s="241">
        <f t="shared" si="0"/>
        <v>0</v>
      </c>
      <c r="I58" s="241">
        <f t="shared" si="36"/>
        <v>0</v>
      </c>
      <c r="J58" s="267"/>
      <c r="K58" s="270"/>
      <c r="L58" s="241">
        <f t="shared" ref="L58:L89" si="184">SUM(H58+J58-K58)</f>
        <v>0</v>
      </c>
      <c r="M58" s="241">
        <f>SUM(I58+J58-K58)</f>
        <v>0</v>
      </c>
      <c r="N58" s="271"/>
      <c r="O58" s="267"/>
      <c r="P58" s="241">
        <f t="shared" ref="P58:P89" si="185">SUM(L58+N58-O58)</f>
        <v>0</v>
      </c>
      <c r="Q58" s="241">
        <f>SUM(M58+N58-O58)</f>
        <v>0</v>
      </c>
      <c r="R58" s="267"/>
      <c r="S58" s="267"/>
      <c r="T58" s="241">
        <f t="shared" ref="T58:T89" si="186">SUM(P58+R58-S58)</f>
        <v>0</v>
      </c>
      <c r="U58" s="241">
        <f>SUM(Q58+R58-S58)</f>
        <v>0</v>
      </c>
      <c r="V58" s="267"/>
      <c r="W58" s="267"/>
      <c r="X58" s="241">
        <f t="shared" ref="X58:X89" si="187">SUM(T58+V58-W58)</f>
        <v>0</v>
      </c>
      <c r="Y58" s="241">
        <f>SUM(U58+V58-W58)</f>
        <v>0</v>
      </c>
      <c r="Z58" s="267"/>
      <c r="AA58" s="267"/>
      <c r="AB58" s="241">
        <f t="shared" ref="AB58:AB59" si="188">SUM(X58+Z58-AA58)</f>
        <v>0</v>
      </c>
      <c r="AC58" s="241">
        <f>SUM(Y58+Z58-AA58)</f>
        <v>0</v>
      </c>
      <c r="AD58" s="267"/>
      <c r="AE58" s="267">
        <v>500</v>
      </c>
      <c r="AF58" s="241"/>
      <c r="AG58" s="241">
        <f>SUM(AC58-AD58+AE58)</f>
        <v>500</v>
      </c>
      <c r="AH58" s="267"/>
      <c r="AI58" s="267">
        <v>1200</v>
      </c>
      <c r="AJ58" s="241"/>
      <c r="AK58" s="241">
        <f>SUM(AG58-AH58+AI58)</f>
        <v>1700</v>
      </c>
      <c r="AL58" s="267"/>
      <c r="AM58" s="267"/>
      <c r="AN58" s="241">
        <f t="shared" ref="AN58:AN59" si="189">SUM(AJ58+AL58-AM58)</f>
        <v>0</v>
      </c>
      <c r="AO58" s="241">
        <f>SUM(AK58-AL58+AM58)</f>
        <v>1700</v>
      </c>
      <c r="AP58" s="267"/>
      <c r="AQ58" s="267"/>
      <c r="AR58" s="241">
        <f t="shared" ref="AR58:AR59" si="190">SUM(AN58+AP58-AQ58)</f>
        <v>0</v>
      </c>
      <c r="AS58" s="241">
        <f>SUM(AO58-AP58+AQ58)</f>
        <v>1700</v>
      </c>
      <c r="AT58" s="267"/>
      <c r="AU58" s="267"/>
      <c r="AV58" s="241"/>
      <c r="AW58" s="241">
        <f>SUM(AS58-AT58+AU58)</f>
        <v>1700</v>
      </c>
      <c r="AX58" s="267"/>
      <c r="AY58" s="267">
        <v>1300</v>
      </c>
      <c r="AZ58" s="241"/>
      <c r="BA58" s="241">
        <f>SUM(AW58-AX58+AY58)</f>
        <v>3000</v>
      </c>
      <c r="BB58" s="267"/>
      <c r="BC58" s="267"/>
      <c r="BD58" s="241"/>
      <c r="BE58" s="241">
        <f>SUM(BA58-BB58+BC58)</f>
        <v>3000</v>
      </c>
      <c r="BF58" s="267"/>
      <c r="BG58" s="267"/>
      <c r="BH58" s="241"/>
      <c r="BI58" s="241">
        <f>SUM(BE58-BF58+BG58)</f>
        <v>3000</v>
      </c>
      <c r="BJ58" s="307">
        <f t="shared" si="104"/>
        <v>0</v>
      </c>
      <c r="BK58" s="307">
        <f t="shared" si="157"/>
        <v>3000</v>
      </c>
    </row>
    <row r="59" spans="1:63" ht="20.100000000000001" customHeight="1" x14ac:dyDescent="0.55000000000000004">
      <c r="A59" s="221">
        <v>52</v>
      </c>
      <c r="B59" s="222" t="s">
        <v>245</v>
      </c>
      <c r="C59" s="223">
        <v>94</v>
      </c>
      <c r="D59" s="269"/>
      <c r="E59" s="269"/>
      <c r="F59" s="269"/>
      <c r="G59" s="270"/>
      <c r="H59" s="241">
        <f t="shared" si="0"/>
        <v>0</v>
      </c>
      <c r="I59" s="241">
        <f t="shared" si="36"/>
        <v>0</v>
      </c>
      <c r="J59" s="270"/>
      <c r="K59" s="271"/>
      <c r="L59" s="241">
        <f t="shared" si="184"/>
        <v>0</v>
      </c>
      <c r="M59" s="241">
        <f>SUM(I59+J59-K59)</f>
        <v>0</v>
      </c>
      <c r="N59" s="270"/>
      <c r="O59" s="267"/>
      <c r="P59" s="241">
        <f t="shared" si="185"/>
        <v>0</v>
      </c>
      <c r="Q59" s="241">
        <f>SUM(M59+N59-O59)</f>
        <v>0</v>
      </c>
      <c r="R59" s="267"/>
      <c r="S59" s="267"/>
      <c r="T59" s="241">
        <f t="shared" si="186"/>
        <v>0</v>
      </c>
      <c r="U59" s="241">
        <f>SUM(Q59+R59-S59)</f>
        <v>0</v>
      </c>
      <c r="V59" s="267"/>
      <c r="W59" s="267"/>
      <c r="X59" s="241">
        <f t="shared" si="187"/>
        <v>0</v>
      </c>
      <c r="Y59" s="241">
        <f>SUM(U59+V59-W59)</f>
        <v>0</v>
      </c>
      <c r="Z59" s="267"/>
      <c r="AA59" s="267"/>
      <c r="AB59" s="241">
        <f t="shared" si="188"/>
        <v>0</v>
      </c>
      <c r="AC59" s="241">
        <f>SUM(Y59+Z59-AA59)</f>
        <v>0</v>
      </c>
      <c r="AD59" s="267"/>
      <c r="AE59" s="267"/>
      <c r="AF59" s="241">
        <f t="shared" ref="AF59" si="191">SUM(AB59+AD59-AE59)</f>
        <v>0</v>
      </c>
      <c r="AG59" s="241">
        <f>SUM(AC59+AD59-AE59)</f>
        <v>0</v>
      </c>
      <c r="AH59" s="267"/>
      <c r="AI59" s="267"/>
      <c r="AJ59" s="241">
        <f t="shared" ref="AJ59" si="192">SUM(AF59+AH59-AI59)</f>
        <v>0</v>
      </c>
      <c r="AK59" s="241">
        <f>SUM(AG59+AH59-AI59)</f>
        <v>0</v>
      </c>
      <c r="AL59" s="267"/>
      <c r="AM59" s="267"/>
      <c r="AN59" s="241">
        <f t="shared" si="189"/>
        <v>0</v>
      </c>
      <c r="AO59" s="241">
        <f>SUM(AK59+AL59-AM59)</f>
        <v>0</v>
      </c>
      <c r="AP59" s="267"/>
      <c r="AQ59" s="267"/>
      <c r="AR59" s="241">
        <f t="shared" si="190"/>
        <v>0</v>
      </c>
      <c r="AS59" s="241">
        <f>SUM(AO59+AP59-AQ59)</f>
        <v>0</v>
      </c>
      <c r="AT59" s="267"/>
      <c r="AU59" s="267"/>
      <c r="AV59" s="241">
        <f t="shared" ref="AV59" si="193">SUM(AR59+AT59-AU59)</f>
        <v>0</v>
      </c>
      <c r="AW59" s="241">
        <f>SUM(AS59+AT59-AU59)</f>
        <v>0</v>
      </c>
      <c r="AX59" s="267"/>
      <c r="AY59" s="267"/>
      <c r="AZ59" s="241">
        <f t="shared" ref="AZ59" si="194">SUM(AV59+AX59-AY59)</f>
        <v>0</v>
      </c>
      <c r="BA59" s="241">
        <f>SUM(AW59+AX59-AY59)</f>
        <v>0</v>
      </c>
      <c r="BB59" s="267"/>
      <c r="BC59" s="267"/>
      <c r="BD59" s="241">
        <f t="shared" ref="BD59" si="195">SUM(AZ59+BB59-BC59)</f>
        <v>0</v>
      </c>
      <c r="BE59" s="241">
        <f>SUM(BA59+BB59-BC59)</f>
        <v>0</v>
      </c>
      <c r="BF59" s="267"/>
      <c r="BG59" s="267"/>
      <c r="BH59" s="241">
        <f t="shared" ref="BH59" si="196">SUM(BD59+BF59-BG59)</f>
        <v>0</v>
      </c>
      <c r="BI59" s="241">
        <f>SUM(BE59+BF59-BG59)</f>
        <v>0</v>
      </c>
      <c r="BJ59" s="307">
        <f t="shared" si="104"/>
        <v>0</v>
      </c>
      <c r="BK59" s="307">
        <f t="shared" si="157"/>
        <v>0</v>
      </c>
    </row>
    <row r="60" spans="1:63" ht="20.100000000000001" customHeight="1" x14ac:dyDescent="0.55000000000000004">
      <c r="A60" s="221">
        <v>53</v>
      </c>
      <c r="B60" s="224" t="s">
        <v>71</v>
      </c>
      <c r="C60" s="223">
        <v>99</v>
      </c>
      <c r="D60" s="271"/>
      <c r="E60" s="269"/>
      <c r="F60" s="269"/>
      <c r="G60" s="271"/>
      <c r="H60" s="249">
        <f t="shared" si="0"/>
        <v>0</v>
      </c>
      <c r="I60" s="241">
        <f t="shared" si="36"/>
        <v>0</v>
      </c>
      <c r="J60" s="270"/>
      <c r="K60" s="270"/>
      <c r="L60" s="241">
        <f t="shared" si="184"/>
        <v>0</v>
      </c>
      <c r="M60" s="241">
        <f>SUM(I60-J60+K60)</f>
        <v>0</v>
      </c>
      <c r="N60" s="270"/>
      <c r="O60" s="270"/>
      <c r="P60" s="241">
        <f t="shared" si="185"/>
        <v>0</v>
      </c>
      <c r="Q60" s="241">
        <f>SUM(M60-N60+O60)</f>
        <v>0</v>
      </c>
      <c r="R60" s="267"/>
      <c r="S60" s="270"/>
      <c r="T60" s="241">
        <f t="shared" si="186"/>
        <v>0</v>
      </c>
      <c r="U60" s="241">
        <f>SUM(Q60-R60+S60)</f>
        <v>0</v>
      </c>
      <c r="V60" s="267"/>
      <c r="W60" s="270">
        <v>554.17999999999995</v>
      </c>
      <c r="X60" s="241"/>
      <c r="Y60" s="241">
        <f>SUM(U60-V60+W60)</f>
        <v>554.17999999999995</v>
      </c>
      <c r="Z60" s="267"/>
      <c r="AA60" s="270"/>
      <c r="AB60" s="241"/>
      <c r="AC60" s="241">
        <f>SUM(Y60-Z60+AA60)</f>
        <v>554.17999999999995</v>
      </c>
      <c r="AD60" s="267"/>
      <c r="AE60" s="270"/>
      <c r="AF60" s="241"/>
      <c r="AG60" s="241">
        <f>SUM(AC60-AD60+AE60)</f>
        <v>554.17999999999995</v>
      </c>
      <c r="AH60" s="267"/>
      <c r="AI60" s="270"/>
      <c r="AJ60" s="241"/>
      <c r="AK60" s="241">
        <f>SUM(AG60-AH60+AI60)</f>
        <v>554.17999999999995</v>
      </c>
      <c r="AL60" s="267"/>
      <c r="AM60" s="270"/>
      <c r="AN60" s="241"/>
      <c r="AO60" s="241">
        <f>SUM(AK60-AL60+AM60)</f>
        <v>554.17999999999995</v>
      </c>
      <c r="AP60" s="267"/>
      <c r="AQ60" s="270"/>
      <c r="AR60" s="241"/>
      <c r="AS60" s="241">
        <f>SUM(AO60-AP60+AQ60)</f>
        <v>554.17999999999995</v>
      </c>
      <c r="AT60" s="267"/>
      <c r="AU60" s="270">
        <f>282.5+1.04+0.89+235.69</f>
        <v>520.12</v>
      </c>
      <c r="AV60" s="241"/>
      <c r="AW60" s="241">
        <f>SUM(AS60-AT60+AU60)</f>
        <v>1074.3</v>
      </c>
      <c r="AX60" s="267"/>
      <c r="AY60" s="270"/>
      <c r="AZ60" s="241"/>
      <c r="BA60" s="241">
        <f>SUM(AW60-AX60+AY60)</f>
        <v>1074.3</v>
      </c>
      <c r="BB60" s="267"/>
      <c r="BC60" s="270"/>
      <c r="BD60" s="241"/>
      <c r="BE60" s="241">
        <f>SUM(BA60-BB60+BC60)</f>
        <v>1074.3</v>
      </c>
      <c r="BF60" s="267"/>
      <c r="BG60" s="270"/>
      <c r="BH60" s="241"/>
      <c r="BI60" s="241">
        <f>SUM(BE60-BF60+BG60)</f>
        <v>1074.3</v>
      </c>
      <c r="BJ60" s="307">
        <f t="shared" si="104"/>
        <v>0</v>
      </c>
      <c r="BK60" s="307">
        <f t="shared" si="157"/>
        <v>1074.3</v>
      </c>
    </row>
    <row r="61" spans="1:63" ht="20.100000000000001" customHeight="1" x14ac:dyDescent="0.55000000000000004">
      <c r="A61" s="221">
        <v>54</v>
      </c>
      <c r="B61" s="224" t="s">
        <v>266</v>
      </c>
      <c r="C61" s="223">
        <v>102</v>
      </c>
      <c r="D61" s="270"/>
      <c r="E61" s="269"/>
      <c r="F61" s="269"/>
      <c r="G61" s="270"/>
      <c r="H61" s="241">
        <f t="shared" si="0"/>
        <v>0</v>
      </c>
      <c r="I61" s="241">
        <f t="shared" si="36"/>
        <v>0</v>
      </c>
      <c r="J61" s="271"/>
      <c r="K61" s="270"/>
      <c r="L61" s="244">
        <f t="shared" si="184"/>
        <v>0</v>
      </c>
      <c r="M61" s="241">
        <f>SUM(I61-J61+K61)</f>
        <v>0</v>
      </c>
      <c r="N61" s="271"/>
      <c r="O61" s="271"/>
      <c r="P61" s="244">
        <f t="shared" si="185"/>
        <v>0</v>
      </c>
      <c r="Q61" s="241">
        <f>SUM(M61-N61+O61)</f>
        <v>0</v>
      </c>
      <c r="R61" s="270"/>
      <c r="S61" s="270"/>
      <c r="T61" s="244">
        <f t="shared" si="186"/>
        <v>0</v>
      </c>
      <c r="U61" s="241">
        <f>SUM(Q61-R61+S61)</f>
        <v>0</v>
      </c>
      <c r="V61" s="270"/>
      <c r="W61" s="270"/>
      <c r="X61" s="244">
        <f t="shared" si="187"/>
        <v>0</v>
      </c>
      <c r="Y61" s="241">
        <f>SUM(U61-V61+W61)</f>
        <v>0</v>
      </c>
      <c r="Z61" s="270"/>
      <c r="AA61" s="270"/>
      <c r="AB61" s="244">
        <f t="shared" ref="AB61:AB89" si="197">SUM(X61+Z61-AA61)</f>
        <v>0</v>
      </c>
      <c r="AC61" s="241">
        <f>SUM(Y61-Z61+AA61)</f>
        <v>0</v>
      </c>
      <c r="AD61" s="270"/>
      <c r="AE61" s="270"/>
      <c r="AF61" s="244">
        <f t="shared" ref="AF61:AF89" si="198">SUM(AB61+AD61-AE61)</f>
        <v>0</v>
      </c>
      <c r="AG61" s="241">
        <f>SUM(AC61-AD61+AE61)</f>
        <v>0</v>
      </c>
      <c r="AH61" s="270"/>
      <c r="AI61" s="270"/>
      <c r="AJ61" s="244">
        <f t="shared" ref="AJ61:AJ89" si="199">SUM(AF61+AH61-AI61)</f>
        <v>0</v>
      </c>
      <c r="AK61" s="241">
        <f>SUM(AG61-AH61+AI61)</f>
        <v>0</v>
      </c>
      <c r="AL61" s="270"/>
      <c r="AM61" s="270"/>
      <c r="AN61" s="244">
        <f t="shared" ref="AN61:AN89" si="200">SUM(AJ61+AL61-AM61)</f>
        <v>0</v>
      </c>
      <c r="AO61" s="241">
        <f>SUM(AK61-AL61+AM61)</f>
        <v>0</v>
      </c>
      <c r="AP61" s="270"/>
      <c r="AQ61" s="270"/>
      <c r="AR61" s="244">
        <f t="shared" ref="AR61:AR89" si="201">SUM(AN61+AP61-AQ61)</f>
        <v>0</v>
      </c>
      <c r="AS61" s="241">
        <f>SUM(AO61-AP61+AQ61)</f>
        <v>0</v>
      </c>
      <c r="AT61" s="270"/>
      <c r="AU61" s="270"/>
      <c r="AV61" s="244">
        <f t="shared" ref="AV61:AV89" si="202">SUM(AR61+AT61-AU61)</f>
        <v>0</v>
      </c>
      <c r="AW61" s="241">
        <f>SUM(AS61-AT61+AU61)</f>
        <v>0</v>
      </c>
      <c r="AX61" s="270"/>
      <c r="AY61" s="270"/>
      <c r="AZ61" s="244">
        <f t="shared" ref="AZ61:AZ89" si="203">SUM(AV61+AX61-AY61)</f>
        <v>0</v>
      </c>
      <c r="BA61" s="241">
        <f>SUM(AW61-AX61+AY61)</f>
        <v>0</v>
      </c>
      <c r="BB61" s="270"/>
      <c r="BC61" s="270"/>
      <c r="BD61" s="244">
        <f t="shared" ref="BD61:BD89" si="204">SUM(AZ61+BB61-BC61)</f>
        <v>0</v>
      </c>
      <c r="BE61" s="241">
        <f>SUM(BA61-BB61+BC61)</f>
        <v>0</v>
      </c>
      <c r="BF61" s="270"/>
      <c r="BG61" s="270"/>
      <c r="BH61" s="244">
        <f t="shared" ref="BH61:BH89" si="205">SUM(BD61+BF61-BG61)</f>
        <v>0</v>
      </c>
      <c r="BI61" s="241">
        <f>SUM(BE61-BF61+BG61)</f>
        <v>0</v>
      </c>
      <c r="BJ61" s="307">
        <f t="shared" si="104"/>
        <v>0</v>
      </c>
      <c r="BK61" s="307">
        <f t="shared" si="157"/>
        <v>0</v>
      </c>
    </row>
    <row r="62" spans="1:63" ht="20.100000000000001" customHeight="1" x14ac:dyDescent="0.55000000000000004">
      <c r="A62" s="221">
        <v>55</v>
      </c>
      <c r="B62" s="224" t="s">
        <v>10</v>
      </c>
      <c r="C62" s="223"/>
      <c r="D62" s="269"/>
      <c r="E62" s="269"/>
      <c r="F62" s="269"/>
      <c r="G62" s="275"/>
      <c r="H62" s="244">
        <f t="shared" si="0"/>
        <v>0</v>
      </c>
      <c r="I62" s="241">
        <f t="shared" si="36"/>
        <v>0</v>
      </c>
      <c r="J62" s="270"/>
      <c r="K62" s="276"/>
      <c r="L62" s="244">
        <f t="shared" si="184"/>
        <v>0</v>
      </c>
      <c r="M62" s="241">
        <f>SUM(I62-J62+K62)</f>
        <v>0</v>
      </c>
      <c r="N62" s="267"/>
      <c r="O62" s="276"/>
      <c r="P62" s="244">
        <f t="shared" si="185"/>
        <v>0</v>
      </c>
      <c r="Q62" s="241">
        <f>SUM(M62-N62+O62)</f>
        <v>0</v>
      </c>
      <c r="R62" s="270"/>
      <c r="S62" s="276"/>
      <c r="T62" s="244">
        <f t="shared" si="186"/>
        <v>0</v>
      </c>
      <c r="U62" s="241">
        <f>SUM(Q62-R62+S62)</f>
        <v>0</v>
      </c>
      <c r="V62" s="270"/>
      <c r="W62" s="276"/>
      <c r="X62" s="244">
        <f t="shared" si="187"/>
        <v>0</v>
      </c>
      <c r="Y62" s="241">
        <f>SUM(U62-V62+W62)</f>
        <v>0</v>
      </c>
      <c r="Z62" s="270"/>
      <c r="AA62" s="276"/>
      <c r="AB62" s="244">
        <f t="shared" si="197"/>
        <v>0</v>
      </c>
      <c r="AC62" s="241">
        <f>SUM(Y62-Z62+AA62)</f>
        <v>0</v>
      </c>
      <c r="AD62" s="270"/>
      <c r="AE62" s="276"/>
      <c r="AF62" s="244">
        <f t="shared" si="198"/>
        <v>0</v>
      </c>
      <c r="AG62" s="241">
        <f>SUM(AC62-AD62+AE62)</f>
        <v>0</v>
      </c>
      <c r="AH62" s="270"/>
      <c r="AI62" s="276"/>
      <c r="AJ62" s="244">
        <f t="shared" si="199"/>
        <v>0</v>
      </c>
      <c r="AK62" s="241">
        <f>SUM(AG62-AH62+AI62)</f>
        <v>0</v>
      </c>
      <c r="AL62" s="270"/>
      <c r="AM62" s="276"/>
      <c r="AN62" s="244">
        <f t="shared" si="200"/>
        <v>0</v>
      </c>
      <c r="AO62" s="241">
        <f>SUM(AK62-AL62+AM62)</f>
        <v>0</v>
      </c>
      <c r="AP62" s="270"/>
      <c r="AQ62" s="276"/>
      <c r="AR62" s="244">
        <f t="shared" si="201"/>
        <v>0</v>
      </c>
      <c r="AS62" s="241">
        <f>SUM(AO62-AP62+AQ62)</f>
        <v>0</v>
      </c>
      <c r="AT62" s="270"/>
      <c r="AU62" s="276"/>
      <c r="AV62" s="244">
        <f t="shared" si="202"/>
        <v>0</v>
      </c>
      <c r="AW62" s="241">
        <f>SUM(AS62-AT62+AU62)</f>
        <v>0</v>
      </c>
      <c r="AX62" s="270"/>
      <c r="AY62" s="276"/>
      <c r="AZ62" s="244">
        <f t="shared" si="203"/>
        <v>0</v>
      </c>
      <c r="BA62" s="241">
        <f>SUM(AW62-AX62+AY62)</f>
        <v>0</v>
      </c>
      <c r="BB62" s="270"/>
      <c r="BC62" s="276"/>
      <c r="BD62" s="244">
        <f t="shared" si="204"/>
        <v>0</v>
      </c>
      <c r="BE62" s="241">
        <f>SUM(BA62-BB62+BC62)</f>
        <v>0</v>
      </c>
      <c r="BF62" s="270"/>
      <c r="BG62" s="276"/>
      <c r="BH62" s="244">
        <f t="shared" si="205"/>
        <v>0</v>
      </c>
      <c r="BI62" s="241">
        <f>SUM(BE62-BF62+BG62)</f>
        <v>0</v>
      </c>
      <c r="BJ62" s="307">
        <f t="shared" si="104"/>
        <v>0</v>
      </c>
      <c r="BK62" s="307">
        <f t="shared" si="157"/>
        <v>0</v>
      </c>
    </row>
    <row r="63" spans="1:63" ht="20.100000000000001" customHeight="1" x14ac:dyDescent="0.55000000000000004">
      <c r="A63" s="221">
        <v>56</v>
      </c>
      <c r="B63" s="225" t="s">
        <v>267</v>
      </c>
      <c r="C63" s="223">
        <v>96</v>
      </c>
      <c r="D63" s="269"/>
      <c r="E63" s="269"/>
      <c r="F63" s="271"/>
      <c r="G63" s="276"/>
      <c r="H63" s="249">
        <f t="shared" si="0"/>
        <v>0</v>
      </c>
      <c r="I63" s="241">
        <f t="shared" si="36"/>
        <v>0</v>
      </c>
      <c r="J63" s="271"/>
      <c r="K63" s="277"/>
      <c r="L63" s="242">
        <f t="shared" si="184"/>
        <v>0</v>
      </c>
      <c r="M63" s="242">
        <f>SUM(I63+J63-K63)</f>
        <v>0</v>
      </c>
      <c r="N63" s="270"/>
      <c r="O63" s="276"/>
      <c r="P63" s="242">
        <f t="shared" si="185"/>
        <v>0</v>
      </c>
      <c r="Q63" s="242">
        <f>SUM(M63+N63-O63)</f>
        <v>0</v>
      </c>
      <c r="R63" s="271"/>
      <c r="S63" s="275"/>
      <c r="T63" s="242">
        <f t="shared" si="186"/>
        <v>0</v>
      </c>
      <c r="U63" s="242">
        <f>SUM(Q63+R63-S63)</f>
        <v>0</v>
      </c>
      <c r="V63" s="271"/>
      <c r="W63" s="275"/>
      <c r="X63" s="242">
        <f t="shared" si="187"/>
        <v>0</v>
      </c>
      <c r="Y63" s="242">
        <f>SUM(U63+V63-W63)</f>
        <v>0</v>
      </c>
      <c r="Z63" s="271"/>
      <c r="AA63" s="275"/>
      <c r="AB63" s="242">
        <f t="shared" si="197"/>
        <v>0</v>
      </c>
      <c r="AC63" s="242">
        <f>SUM(Y63+Z63-AA63)</f>
        <v>0</v>
      </c>
      <c r="AD63" s="271"/>
      <c r="AE63" s="275"/>
      <c r="AF63" s="242">
        <f t="shared" si="198"/>
        <v>0</v>
      </c>
      <c r="AG63" s="242">
        <f>SUM(AC63+AD63-AE63)</f>
        <v>0</v>
      </c>
      <c r="AH63" s="271"/>
      <c r="AI63" s="275"/>
      <c r="AJ63" s="242">
        <f t="shared" si="199"/>
        <v>0</v>
      </c>
      <c r="AK63" s="242">
        <f>SUM(AG63+AH63-AI63)</f>
        <v>0</v>
      </c>
      <c r="AL63" s="271"/>
      <c r="AM63" s="275"/>
      <c r="AN63" s="242">
        <f t="shared" si="200"/>
        <v>0</v>
      </c>
      <c r="AO63" s="242">
        <f>SUM(AK63+AL63-AM63)</f>
        <v>0</v>
      </c>
      <c r="AP63" s="271"/>
      <c r="AQ63" s="275"/>
      <c r="AR63" s="242">
        <f t="shared" si="201"/>
        <v>0</v>
      </c>
      <c r="AS63" s="242">
        <f>SUM(AO63+AP63-AQ63)</f>
        <v>0</v>
      </c>
      <c r="AT63" s="271"/>
      <c r="AU63" s="275"/>
      <c r="AV63" s="242">
        <f t="shared" si="202"/>
        <v>0</v>
      </c>
      <c r="AW63" s="242">
        <f>SUM(AS63+AT63-AU63)</f>
        <v>0</v>
      </c>
      <c r="AX63" s="271"/>
      <c r="AY63" s="275"/>
      <c r="AZ63" s="242">
        <f t="shared" si="203"/>
        <v>0</v>
      </c>
      <c r="BA63" s="242">
        <f>SUM(AW63+AX63-AY63)</f>
        <v>0</v>
      </c>
      <c r="BB63" s="271"/>
      <c r="BC63" s="275"/>
      <c r="BD63" s="242">
        <f t="shared" si="204"/>
        <v>0</v>
      </c>
      <c r="BE63" s="242">
        <f>SUM(BA63+BB63-BC63)</f>
        <v>0</v>
      </c>
      <c r="BF63" s="271"/>
      <c r="BG63" s="275"/>
      <c r="BH63" s="242">
        <f t="shared" si="205"/>
        <v>0</v>
      </c>
      <c r="BI63" s="242">
        <f>SUM(BE63+BF63-BG63)</f>
        <v>0</v>
      </c>
      <c r="BJ63" s="307">
        <f t="shared" si="104"/>
        <v>0</v>
      </c>
      <c r="BK63" s="307">
        <f t="shared" si="157"/>
        <v>0</v>
      </c>
    </row>
    <row r="64" spans="1:63" s="237" customFormat="1" ht="20.100000000000001" customHeight="1" x14ac:dyDescent="0.55000000000000004">
      <c r="A64" s="221">
        <v>57</v>
      </c>
      <c r="B64" s="227" t="s">
        <v>149</v>
      </c>
      <c r="C64" s="247">
        <v>108</v>
      </c>
      <c r="D64" s="278"/>
      <c r="E64" s="278"/>
      <c r="F64" s="279">
        <v>400</v>
      </c>
      <c r="G64" s="280"/>
      <c r="H64" s="241">
        <f t="shared" si="0"/>
        <v>400</v>
      </c>
      <c r="I64" s="241"/>
      <c r="J64" s="281">
        <v>400</v>
      </c>
      <c r="K64" s="280"/>
      <c r="L64" s="241">
        <f t="shared" si="184"/>
        <v>800</v>
      </c>
      <c r="M64" s="241"/>
      <c r="N64" s="279">
        <v>800</v>
      </c>
      <c r="O64" s="280"/>
      <c r="P64" s="241">
        <f t="shared" si="185"/>
        <v>1600</v>
      </c>
      <c r="Q64" s="241"/>
      <c r="R64" s="281">
        <v>400</v>
      </c>
      <c r="S64" s="280"/>
      <c r="T64" s="241">
        <f t="shared" si="186"/>
        <v>2000</v>
      </c>
      <c r="U64" s="241"/>
      <c r="V64" s="281">
        <v>400</v>
      </c>
      <c r="W64" s="280"/>
      <c r="X64" s="241">
        <f t="shared" si="187"/>
        <v>2400</v>
      </c>
      <c r="Y64" s="241"/>
      <c r="Z64" s="281">
        <v>400</v>
      </c>
      <c r="AA64" s="280"/>
      <c r="AB64" s="241">
        <f t="shared" si="197"/>
        <v>2800</v>
      </c>
      <c r="AC64" s="241"/>
      <c r="AD64" s="281">
        <v>400</v>
      </c>
      <c r="AE64" s="280"/>
      <c r="AF64" s="241">
        <f t="shared" si="198"/>
        <v>3200</v>
      </c>
      <c r="AG64" s="241"/>
      <c r="AH64" s="281">
        <v>400</v>
      </c>
      <c r="AI64" s="280"/>
      <c r="AJ64" s="241">
        <f t="shared" si="199"/>
        <v>3600</v>
      </c>
      <c r="AK64" s="241"/>
      <c r="AL64" s="281">
        <v>400</v>
      </c>
      <c r="AM64" s="280"/>
      <c r="AN64" s="241">
        <f t="shared" si="200"/>
        <v>4000</v>
      </c>
      <c r="AO64" s="241"/>
      <c r="AP64" s="281">
        <v>400</v>
      </c>
      <c r="AQ64" s="280"/>
      <c r="AR64" s="241">
        <f t="shared" si="201"/>
        <v>4400</v>
      </c>
      <c r="AS64" s="241"/>
      <c r="AT64" s="281">
        <v>400</v>
      </c>
      <c r="AU64" s="280"/>
      <c r="AV64" s="241">
        <f t="shared" si="202"/>
        <v>4800</v>
      </c>
      <c r="AW64" s="241"/>
      <c r="AX64" s="281">
        <v>400</v>
      </c>
      <c r="AY64" s="280"/>
      <c r="AZ64" s="241">
        <f t="shared" si="203"/>
        <v>5200</v>
      </c>
      <c r="BA64" s="241"/>
      <c r="BB64" s="281">
        <v>400</v>
      </c>
      <c r="BC64" s="280"/>
      <c r="BD64" s="241">
        <f t="shared" si="204"/>
        <v>5600</v>
      </c>
      <c r="BE64" s="241"/>
      <c r="BF64" s="281">
        <v>400</v>
      </c>
      <c r="BG64" s="280"/>
      <c r="BH64" s="241">
        <f t="shared" si="205"/>
        <v>6000</v>
      </c>
      <c r="BI64" s="241"/>
      <c r="BJ64" s="307">
        <f>+D64+F64+J64+N64+R64+V64+Z64+AD64+AH64+AL64+AP64+AT64+AX64</f>
        <v>5200</v>
      </c>
      <c r="BK64" s="307">
        <f t="shared" si="157"/>
        <v>0</v>
      </c>
    </row>
    <row r="65" spans="1:63" s="237" customFormat="1" ht="20.100000000000001" customHeight="1" x14ac:dyDescent="0.55000000000000004">
      <c r="A65" s="221">
        <v>58</v>
      </c>
      <c r="B65" s="225" t="s">
        <v>150</v>
      </c>
      <c r="C65" s="223">
        <v>112</v>
      </c>
      <c r="D65" s="282"/>
      <c r="E65" s="278"/>
      <c r="F65" s="282">
        <v>300</v>
      </c>
      <c r="G65" s="280"/>
      <c r="H65" s="249">
        <f t="shared" si="0"/>
        <v>300</v>
      </c>
      <c r="I65" s="241"/>
      <c r="J65" s="279">
        <v>300</v>
      </c>
      <c r="K65" s="283"/>
      <c r="L65" s="241">
        <f t="shared" si="184"/>
        <v>600</v>
      </c>
      <c r="M65" s="241"/>
      <c r="N65" s="279">
        <v>800</v>
      </c>
      <c r="O65" s="280"/>
      <c r="P65" s="241">
        <f t="shared" si="185"/>
        <v>1400</v>
      </c>
      <c r="Q65" s="241"/>
      <c r="R65" s="279">
        <f>500+300</f>
        <v>800</v>
      </c>
      <c r="S65" s="283"/>
      <c r="T65" s="241">
        <f t="shared" si="186"/>
        <v>2200</v>
      </c>
      <c r="U65" s="241"/>
      <c r="V65" s="279">
        <v>300</v>
      </c>
      <c r="W65" s="283"/>
      <c r="X65" s="241">
        <f t="shared" si="187"/>
        <v>2500</v>
      </c>
      <c r="Y65" s="241"/>
      <c r="Z65" s="279">
        <f>300+400</f>
        <v>700</v>
      </c>
      <c r="AA65" s="283"/>
      <c r="AB65" s="241">
        <f t="shared" si="197"/>
        <v>3200</v>
      </c>
      <c r="AC65" s="241"/>
      <c r="AD65" s="279">
        <v>300</v>
      </c>
      <c r="AE65" s="283"/>
      <c r="AF65" s="241">
        <f t="shared" si="198"/>
        <v>3500</v>
      </c>
      <c r="AG65" s="241"/>
      <c r="AH65" s="279">
        <f>500+500+300</f>
        <v>1300</v>
      </c>
      <c r="AI65" s="283"/>
      <c r="AJ65" s="241">
        <f t="shared" si="199"/>
        <v>4800</v>
      </c>
      <c r="AK65" s="241"/>
      <c r="AL65" s="279">
        <v>300</v>
      </c>
      <c r="AM65" s="283"/>
      <c r="AN65" s="241">
        <f t="shared" si="200"/>
        <v>5100</v>
      </c>
      <c r="AO65" s="241"/>
      <c r="AP65" s="279">
        <v>300</v>
      </c>
      <c r="AQ65" s="283"/>
      <c r="AR65" s="241">
        <f t="shared" si="201"/>
        <v>5400</v>
      </c>
      <c r="AS65" s="241"/>
      <c r="AT65" s="279">
        <v>800</v>
      </c>
      <c r="AU65" s="283"/>
      <c r="AV65" s="241">
        <f t="shared" si="202"/>
        <v>6200</v>
      </c>
      <c r="AW65" s="241"/>
      <c r="AX65" s="279">
        <v>2100</v>
      </c>
      <c r="AY65" s="283"/>
      <c r="AZ65" s="241">
        <f t="shared" si="203"/>
        <v>8300</v>
      </c>
      <c r="BA65" s="241"/>
      <c r="BB65" s="279">
        <v>600</v>
      </c>
      <c r="BC65" s="283"/>
      <c r="BD65" s="241">
        <f t="shared" si="204"/>
        <v>8900</v>
      </c>
      <c r="BE65" s="241"/>
      <c r="BF65" s="279">
        <v>300</v>
      </c>
      <c r="BG65" s="283"/>
      <c r="BH65" s="241">
        <f t="shared" si="205"/>
        <v>9200</v>
      </c>
      <c r="BI65" s="241"/>
      <c r="BJ65" s="307">
        <f t="shared" si="104"/>
        <v>8300</v>
      </c>
      <c r="BK65" s="307">
        <f t="shared" si="157"/>
        <v>0</v>
      </c>
    </row>
    <row r="66" spans="1:63" ht="20.100000000000001" customHeight="1" x14ac:dyDescent="0.55000000000000004">
      <c r="A66" s="221">
        <v>59</v>
      </c>
      <c r="B66" s="225" t="s">
        <v>17</v>
      </c>
      <c r="C66" s="223">
        <v>111</v>
      </c>
      <c r="D66" s="267"/>
      <c r="E66" s="271"/>
      <c r="F66" s="270">
        <v>1000</v>
      </c>
      <c r="G66" s="270"/>
      <c r="H66" s="242">
        <f t="shared" si="0"/>
        <v>1000</v>
      </c>
      <c r="I66" s="241"/>
      <c r="J66" s="271"/>
      <c r="K66" s="270"/>
      <c r="L66" s="242">
        <f t="shared" si="184"/>
        <v>1000</v>
      </c>
      <c r="M66" s="242"/>
      <c r="N66" s="270"/>
      <c r="O66" s="270"/>
      <c r="P66" s="242">
        <f t="shared" si="185"/>
        <v>1000</v>
      </c>
      <c r="Q66" s="242"/>
      <c r="R66" s="270"/>
      <c r="S66" s="270"/>
      <c r="T66" s="242">
        <f t="shared" si="186"/>
        <v>1000</v>
      </c>
      <c r="U66" s="242"/>
      <c r="V66" s="270">
        <v>1000</v>
      </c>
      <c r="W66" s="270"/>
      <c r="X66" s="242">
        <f t="shared" si="187"/>
        <v>2000</v>
      </c>
      <c r="Y66" s="242"/>
      <c r="Z66" s="270">
        <v>1400</v>
      </c>
      <c r="AA66" s="270"/>
      <c r="AB66" s="242">
        <f t="shared" si="197"/>
        <v>3400</v>
      </c>
      <c r="AC66" s="242"/>
      <c r="AD66" s="270"/>
      <c r="AE66" s="270"/>
      <c r="AF66" s="242">
        <f t="shared" si="198"/>
        <v>3400</v>
      </c>
      <c r="AG66" s="242"/>
      <c r="AH66" s="270">
        <v>1800</v>
      </c>
      <c r="AI66" s="270"/>
      <c r="AJ66" s="242">
        <f t="shared" si="199"/>
        <v>5200</v>
      </c>
      <c r="AK66" s="242"/>
      <c r="AL66" s="270">
        <v>0</v>
      </c>
      <c r="AM66" s="270"/>
      <c r="AN66" s="242">
        <f t="shared" si="200"/>
        <v>5200</v>
      </c>
      <c r="AO66" s="242"/>
      <c r="AP66" s="270">
        <v>1200</v>
      </c>
      <c r="AQ66" s="270"/>
      <c r="AR66" s="242">
        <f t="shared" si="201"/>
        <v>6400</v>
      </c>
      <c r="AS66" s="242"/>
      <c r="AT66" s="270">
        <v>0</v>
      </c>
      <c r="AU66" s="270"/>
      <c r="AV66" s="242">
        <f t="shared" si="202"/>
        <v>6400</v>
      </c>
      <c r="AW66" s="242"/>
      <c r="AX66" s="270">
        <v>0</v>
      </c>
      <c r="AY66" s="270"/>
      <c r="AZ66" s="242">
        <f t="shared" si="203"/>
        <v>6400</v>
      </c>
      <c r="BA66" s="242"/>
      <c r="BB66" s="270"/>
      <c r="BC66" s="270"/>
      <c r="BD66" s="242">
        <f t="shared" si="204"/>
        <v>6400</v>
      </c>
      <c r="BE66" s="242"/>
      <c r="BF66" s="270"/>
      <c r="BG66" s="270"/>
      <c r="BH66" s="242">
        <f t="shared" si="205"/>
        <v>6400</v>
      </c>
      <c r="BI66" s="242"/>
      <c r="BJ66" s="307">
        <f t="shared" si="104"/>
        <v>6400</v>
      </c>
      <c r="BK66" s="307">
        <f t="shared" si="157"/>
        <v>0</v>
      </c>
    </row>
    <row r="67" spans="1:63" ht="20.100000000000001" customHeight="1" x14ac:dyDescent="0.55000000000000004">
      <c r="A67" s="221">
        <v>60</v>
      </c>
      <c r="B67" s="224" t="s">
        <v>14</v>
      </c>
      <c r="C67" s="223">
        <v>113</v>
      </c>
      <c r="D67" s="267"/>
      <c r="E67" s="270"/>
      <c r="F67" s="270"/>
      <c r="G67" s="270"/>
      <c r="H67" s="242">
        <f t="shared" si="0"/>
        <v>0</v>
      </c>
      <c r="I67" s="241">
        <f t="shared" si="36"/>
        <v>0</v>
      </c>
      <c r="J67" s="267"/>
      <c r="K67" s="270"/>
      <c r="L67" s="241">
        <f t="shared" si="184"/>
        <v>0</v>
      </c>
      <c r="M67" s="241">
        <f>SUM(I67-J67+K67)</f>
        <v>0</v>
      </c>
      <c r="N67" s="270"/>
      <c r="O67" s="270"/>
      <c r="P67" s="241">
        <f t="shared" si="185"/>
        <v>0</v>
      </c>
      <c r="Q67" s="241">
        <f>SUM(M67-N67+O67)</f>
        <v>0</v>
      </c>
      <c r="R67" s="270"/>
      <c r="S67" s="270"/>
      <c r="T67" s="241">
        <f t="shared" si="186"/>
        <v>0</v>
      </c>
      <c r="U67" s="241">
        <f>SUM(Q67-R67+S67)</f>
        <v>0</v>
      </c>
      <c r="V67" s="270"/>
      <c r="W67" s="270"/>
      <c r="X67" s="241">
        <f t="shared" si="187"/>
        <v>0</v>
      </c>
      <c r="Y67" s="241">
        <f>SUM(U67-V67+W67)</f>
        <v>0</v>
      </c>
      <c r="Z67" s="270"/>
      <c r="AA67" s="270"/>
      <c r="AB67" s="241">
        <f t="shared" si="197"/>
        <v>0</v>
      </c>
      <c r="AC67" s="241">
        <f>SUM(Y67-Z67+AA67)</f>
        <v>0</v>
      </c>
      <c r="AD67" s="270"/>
      <c r="AE67" s="270"/>
      <c r="AF67" s="241">
        <f t="shared" si="198"/>
        <v>0</v>
      </c>
      <c r="AG67" s="241">
        <f>SUM(AC67-AD67+AE67)</f>
        <v>0</v>
      </c>
      <c r="AH67" s="270"/>
      <c r="AI67" s="270"/>
      <c r="AJ67" s="241">
        <f t="shared" si="199"/>
        <v>0</v>
      </c>
      <c r="AK67" s="241">
        <f>SUM(AG67-AH67+AI67)</f>
        <v>0</v>
      </c>
      <c r="AL67" s="270"/>
      <c r="AM67" s="270"/>
      <c r="AN67" s="241">
        <f t="shared" si="200"/>
        <v>0</v>
      </c>
      <c r="AO67" s="241">
        <f>SUM(AK67-AL67+AM67)</f>
        <v>0</v>
      </c>
      <c r="AP67" s="270"/>
      <c r="AQ67" s="270"/>
      <c r="AR67" s="241">
        <f t="shared" si="201"/>
        <v>0</v>
      </c>
      <c r="AS67" s="241">
        <f>SUM(AO67-AP67+AQ67)</f>
        <v>0</v>
      </c>
      <c r="AT67" s="270"/>
      <c r="AU67" s="270"/>
      <c r="AV67" s="241">
        <f t="shared" si="202"/>
        <v>0</v>
      </c>
      <c r="AW67" s="241">
        <f>SUM(AS67-AT67+AU67)</f>
        <v>0</v>
      </c>
      <c r="AX67" s="270"/>
      <c r="AY67" s="270"/>
      <c r="AZ67" s="241">
        <f t="shared" si="203"/>
        <v>0</v>
      </c>
      <c r="BA67" s="241">
        <f>SUM(AW67-AX67+AY67)</f>
        <v>0</v>
      </c>
      <c r="BB67" s="270"/>
      <c r="BC67" s="270"/>
      <c r="BD67" s="241">
        <f t="shared" si="204"/>
        <v>0</v>
      </c>
      <c r="BE67" s="241">
        <f>SUM(BA67-BB67+BC67)</f>
        <v>0</v>
      </c>
      <c r="BF67" s="270"/>
      <c r="BG67" s="270"/>
      <c r="BH67" s="241">
        <f t="shared" si="205"/>
        <v>0</v>
      </c>
      <c r="BI67" s="241">
        <f>SUM(BE67-BF67+BG67)</f>
        <v>0</v>
      </c>
      <c r="BJ67" s="307">
        <f t="shared" si="104"/>
        <v>0</v>
      </c>
      <c r="BK67" s="307">
        <f t="shared" si="157"/>
        <v>0</v>
      </c>
    </row>
    <row r="68" spans="1:63" ht="20.100000000000001" customHeight="1" x14ac:dyDescent="0.55000000000000004">
      <c r="A68" s="221">
        <v>61</v>
      </c>
      <c r="B68" s="225" t="s">
        <v>268</v>
      </c>
      <c r="C68" s="223">
        <v>146</v>
      </c>
      <c r="D68" s="270"/>
      <c r="E68" s="270"/>
      <c r="F68" s="270"/>
      <c r="G68" s="270"/>
      <c r="H68" s="241">
        <f t="shared" si="0"/>
        <v>0</v>
      </c>
      <c r="I68" s="241">
        <f t="shared" si="36"/>
        <v>0</v>
      </c>
      <c r="J68" s="270">
        <v>560.89</v>
      </c>
      <c r="K68" s="270"/>
      <c r="L68" s="241">
        <f t="shared" si="184"/>
        <v>560.89</v>
      </c>
      <c r="M68" s="241"/>
      <c r="N68" s="270">
        <v>667</v>
      </c>
      <c r="O68" s="270"/>
      <c r="P68" s="241">
        <f t="shared" si="185"/>
        <v>1227.8899999999999</v>
      </c>
      <c r="Q68" s="241"/>
      <c r="R68" s="270">
        <v>1135.1500000000001</v>
      </c>
      <c r="S68" s="270"/>
      <c r="T68" s="241">
        <f t="shared" si="186"/>
        <v>2363.04</v>
      </c>
      <c r="U68" s="241"/>
      <c r="V68" s="270">
        <v>438</v>
      </c>
      <c r="W68" s="270"/>
      <c r="X68" s="241">
        <f t="shared" si="187"/>
        <v>2801.04</v>
      </c>
      <c r="Y68" s="241"/>
      <c r="Z68" s="270"/>
      <c r="AA68" s="270"/>
      <c r="AB68" s="241">
        <f t="shared" si="197"/>
        <v>2801.04</v>
      </c>
      <c r="AC68" s="241"/>
      <c r="AD68" s="270">
        <f>390.71+397.73</f>
        <v>788.44</v>
      </c>
      <c r="AE68" s="270"/>
      <c r="AF68" s="241">
        <f t="shared" si="198"/>
        <v>3589.48</v>
      </c>
      <c r="AG68" s="241"/>
      <c r="AH68" s="270">
        <f>73+360.77</f>
        <v>433.77</v>
      </c>
      <c r="AI68" s="270"/>
      <c r="AJ68" s="241">
        <f t="shared" si="199"/>
        <v>4023.25</v>
      </c>
      <c r="AK68" s="241"/>
      <c r="AL68" s="270">
        <v>0</v>
      </c>
      <c r="AM68" s="270"/>
      <c r="AN68" s="241">
        <f t="shared" si="200"/>
        <v>4023.25</v>
      </c>
      <c r="AO68" s="241"/>
      <c r="AP68" s="270">
        <v>398.39</v>
      </c>
      <c r="AQ68" s="270"/>
      <c r="AR68" s="241">
        <f t="shared" si="201"/>
        <v>4421.6400000000003</v>
      </c>
      <c r="AS68" s="241"/>
      <c r="AT68" s="270">
        <v>1334.31</v>
      </c>
      <c r="AU68" s="270"/>
      <c r="AV68" s="241">
        <f t="shared" si="202"/>
        <v>5755.9500000000007</v>
      </c>
      <c r="AW68" s="241"/>
      <c r="AX68" s="270">
        <v>363.28</v>
      </c>
      <c r="AY68" s="270"/>
      <c r="AZ68" s="241">
        <f t="shared" si="203"/>
        <v>6119.2300000000005</v>
      </c>
      <c r="BA68" s="241"/>
      <c r="BB68" s="270"/>
      <c r="BC68" s="270"/>
      <c r="BD68" s="241">
        <f t="shared" si="204"/>
        <v>6119.2300000000005</v>
      </c>
      <c r="BE68" s="241"/>
      <c r="BF68" s="270">
        <f>279+511.51+519.32</f>
        <v>1309.83</v>
      </c>
      <c r="BG68" s="270"/>
      <c r="BH68" s="241">
        <f t="shared" si="205"/>
        <v>7429.06</v>
      </c>
      <c r="BI68" s="241"/>
      <c r="BJ68" s="307">
        <f t="shared" si="104"/>
        <v>6119.2300000000005</v>
      </c>
      <c r="BK68" s="307">
        <f t="shared" si="157"/>
        <v>0</v>
      </c>
    </row>
    <row r="69" spans="1:63" ht="20.100000000000001" customHeight="1" x14ac:dyDescent="0.55000000000000004">
      <c r="A69" s="258">
        <v>62</v>
      </c>
      <c r="B69" s="259" t="s">
        <v>269</v>
      </c>
      <c r="C69" s="257">
        <v>117</v>
      </c>
      <c r="D69" s="269"/>
      <c r="E69" s="269"/>
      <c r="F69" s="271"/>
      <c r="G69" s="269"/>
      <c r="H69" s="249">
        <f t="shared" si="0"/>
        <v>0</v>
      </c>
      <c r="I69" s="244">
        <f t="shared" si="36"/>
        <v>0</v>
      </c>
      <c r="J69" s="271"/>
      <c r="K69" s="271"/>
      <c r="L69" s="244">
        <f t="shared" si="184"/>
        <v>0</v>
      </c>
      <c r="M69" s="244">
        <f>SUM(I69+J69-K69)</f>
        <v>0</v>
      </c>
      <c r="N69" s="269"/>
      <c r="O69" s="269"/>
      <c r="P69" s="244">
        <f t="shared" si="185"/>
        <v>0</v>
      </c>
      <c r="Q69" s="244">
        <f>SUM(M69+N69-O69)</f>
        <v>0</v>
      </c>
      <c r="R69" s="269"/>
      <c r="S69" s="269"/>
      <c r="T69" s="244">
        <f t="shared" si="186"/>
        <v>0</v>
      </c>
      <c r="U69" s="244">
        <f>SUM(Q69+R69-S69)</f>
        <v>0</v>
      </c>
      <c r="V69" s="269"/>
      <c r="W69" s="269"/>
      <c r="X69" s="244">
        <f t="shared" si="187"/>
        <v>0</v>
      </c>
      <c r="Y69" s="244">
        <f>SUM(U69+V69-W69)</f>
        <v>0</v>
      </c>
      <c r="Z69" s="269"/>
      <c r="AA69" s="269"/>
      <c r="AB69" s="244">
        <f t="shared" si="197"/>
        <v>0</v>
      </c>
      <c r="AC69" s="244">
        <f>SUM(Y69+Z69-AA69)</f>
        <v>0</v>
      </c>
      <c r="AD69" s="269"/>
      <c r="AE69" s="269"/>
      <c r="AF69" s="244">
        <f t="shared" si="198"/>
        <v>0</v>
      </c>
      <c r="AG69" s="244">
        <f>SUM(AC69+AD69-AE69)</f>
        <v>0</v>
      </c>
      <c r="AH69" s="269"/>
      <c r="AI69" s="269"/>
      <c r="AJ69" s="244">
        <f t="shared" si="199"/>
        <v>0</v>
      </c>
      <c r="AK69" s="244">
        <f>SUM(AG69+AH69-AI69)</f>
        <v>0</v>
      </c>
      <c r="AL69" s="269"/>
      <c r="AM69" s="269"/>
      <c r="AN69" s="244">
        <f t="shared" si="200"/>
        <v>0</v>
      </c>
      <c r="AO69" s="244">
        <f>SUM(AK69+AL69-AM69)</f>
        <v>0</v>
      </c>
      <c r="AP69" s="269"/>
      <c r="AQ69" s="269"/>
      <c r="AR69" s="244">
        <f t="shared" si="201"/>
        <v>0</v>
      </c>
      <c r="AS69" s="244">
        <f>SUM(AO69+AP69-AQ69)</f>
        <v>0</v>
      </c>
      <c r="AT69" s="269"/>
      <c r="AU69" s="269"/>
      <c r="AV69" s="244">
        <f t="shared" si="202"/>
        <v>0</v>
      </c>
      <c r="AW69" s="244">
        <f>SUM(AS69+AT69-AU69)</f>
        <v>0</v>
      </c>
      <c r="AX69" s="269"/>
      <c r="AY69" s="269"/>
      <c r="AZ69" s="244">
        <f t="shared" si="203"/>
        <v>0</v>
      </c>
      <c r="BA69" s="244">
        <f>SUM(AW69+AX69-AY69)</f>
        <v>0</v>
      </c>
      <c r="BB69" s="269"/>
      <c r="BC69" s="269"/>
      <c r="BD69" s="244">
        <f t="shared" si="204"/>
        <v>0</v>
      </c>
      <c r="BE69" s="244">
        <f>SUM(BA69+BB69-BC69)</f>
        <v>0</v>
      </c>
      <c r="BF69" s="269"/>
      <c r="BG69" s="269"/>
      <c r="BH69" s="244">
        <f t="shared" si="205"/>
        <v>0</v>
      </c>
      <c r="BI69" s="244">
        <f>SUM(BE69+BF69-BG69)</f>
        <v>0</v>
      </c>
      <c r="BJ69" s="307">
        <f t="shared" si="104"/>
        <v>0</v>
      </c>
      <c r="BK69" s="307">
        <f t="shared" si="157"/>
        <v>0</v>
      </c>
    </row>
    <row r="70" spans="1:63" ht="20.100000000000001" customHeight="1" x14ac:dyDescent="0.55000000000000004">
      <c r="A70" s="221">
        <v>63</v>
      </c>
      <c r="B70" s="224" t="s">
        <v>73</v>
      </c>
      <c r="C70" s="223">
        <v>118</v>
      </c>
      <c r="D70" s="271"/>
      <c r="E70" s="270"/>
      <c r="F70" s="267"/>
      <c r="G70" s="270"/>
      <c r="H70" s="241">
        <f t="shared" si="0"/>
        <v>0</v>
      </c>
      <c r="I70" s="241">
        <f t="shared" si="36"/>
        <v>0</v>
      </c>
      <c r="J70" s="267"/>
      <c r="K70" s="270"/>
      <c r="L70" s="241">
        <f t="shared" si="184"/>
        <v>0</v>
      </c>
      <c r="M70" s="241">
        <f>SUM(I70+J70-K70)</f>
        <v>0</v>
      </c>
      <c r="N70" s="270"/>
      <c r="O70" s="270"/>
      <c r="P70" s="241">
        <f t="shared" si="185"/>
        <v>0</v>
      </c>
      <c r="Q70" s="241">
        <f>SUM(M70+N70-O70)</f>
        <v>0</v>
      </c>
      <c r="R70" s="270"/>
      <c r="S70" s="270"/>
      <c r="T70" s="241">
        <f t="shared" si="186"/>
        <v>0</v>
      </c>
      <c r="U70" s="241">
        <f>SUM(Q70+R70-S70)</f>
        <v>0</v>
      </c>
      <c r="V70" s="270">
        <v>5000</v>
      </c>
      <c r="W70" s="270"/>
      <c r="X70" s="241">
        <f t="shared" si="187"/>
        <v>5000</v>
      </c>
      <c r="Y70" s="241"/>
      <c r="Z70" s="270"/>
      <c r="AA70" s="270"/>
      <c r="AB70" s="241">
        <f t="shared" si="197"/>
        <v>5000</v>
      </c>
      <c r="AC70" s="241"/>
      <c r="AD70" s="270"/>
      <c r="AE70" s="270"/>
      <c r="AF70" s="241">
        <f t="shared" si="198"/>
        <v>5000</v>
      </c>
      <c r="AG70" s="241"/>
      <c r="AH70" s="270"/>
      <c r="AI70" s="270"/>
      <c r="AJ70" s="241">
        <f t="shared" si="199"/>
        <v>5000</v>
      </c>
      <c r="AK70" s="241"/>
      <c r="AL70" s="270"/>
      <c r="AM70" s="270"/>
      <c r="AN70" s="241">
        <f t="shared" si="200"/>
        <v>5000</v>
      </c>
      <c r="AO70" s="241"/>
      <c r="AP70" s="270"/>
      <c r="AQ70" s="270"/>
      <c r="AR70" s="241">
        <f t="shared" si="201"/>
        <v>5000</v>
      </c>
      <c r="AS70" s="241"/>
      <c r="AT70" s="270"/>
      <c r="AU70" s="270"/>
      <c r="AV70" s="241">
        <f t="shared" si="202"/>
        <v>5000</v>
      </c>
      <c r="AW70" s="241"/>
      <c r="AX70" s="270"/>
      <c r="AY70" s="270"/>
      <c r="AZ70" s="241">
        <f t="shared" si="203"/>
        <v>5000</v>
      </c>
      <c r="BA70" s="241"/>
      <c r="BB70" s="270"/>
      <c r="BC70" s="270"/>
      <c r="BD70" s="241">
        <f t="shared" si="204"/>
        <v>5000</v>
      </c>
      <c r="BE70" s="241"/>
      <c r="BF70" s="270"/>
      <c r="BG70" s="270"/>
      <c r="BH70" s="241">
        <f t="shared" si="205"/>
        <v>5000</v>
      </c>
      <c r="BI70" s="241"/>
      <c r="BJ70" s="307">
        <f t="shared" si="104"/>
        <v>5000</v>
      </c>
      <c r="BK70" s="307">
        <f t="shared" si="157"/>
        <v>0</v>
      </c>
    </row>
    <row r="71" spans="1:63" ht="20.100000000000001" customHeight="1" x14ac:dyDescent="0.55000000000000004">
      <c r="A71" s="221">
        <v>64</v>
      </c>
      <c r="B71" s="224" t="s">
        <v>270</v>
      </c>
      <c r="C71" s="223"/>
      <c r="D71" s="270"/>
      <c r="E71" s="269"/>
      <c r="F71" s="270"/>
      <c r="G71" s="267"/>
      <c r="H71" s="241">
        <f t="shared" si="0"/>
        <v>0</v>
      </c>
      <c r="I71" s="241">
        <f t="shared" si="36"/>
        <v>0</v>
      </c>
      <c r="J71" s="270"/>
      <c r="K71" s="269"/>
      <c r="L71" s="241">
        <f t="shared" si="184"/>
        <v>0</v>
      </c>
      <c r="M71" s="241">
        <f>SUM(I71+J71-K71)</f>
        <v>0</v>
      </c>
      <c r="N71" s="270"/>
      <c r="O71" s="270"/>
      <c r="P71" s="241">
        <f t="shared" si="185"/>
        <v>0</v>
      </c>
      <c r="Q71" s="241">
        <f>SUM(M71+N71-O71)</f>
        <v>0</v>
      </c>
      <c r="R71" s="270"/>
      <c r="S71" s="270"/>
      <c r="T71" s="241">
        <f t="shared" si="186"/>
        <v>0</v>
      </c>
      <c r="U71" s="241">
        <f>SUM(Q71+R71-S71)</f>
        <v>0</v>
      </c>
      <c r="V71" s="270"/>
      <c r="W71" s="270"/>
      <c r="X71" s="241">
        <f t="shared" si="187"/>
        <v>0</v>
      </c>
      <c r="Y71" s="241">
        <f>SUM(U71+V71-W71)</f>
        <v>0</v>
      </c>
      <c r="Z71" s="270"/>
      <c r="AA71" s="270"/>
      <c r="AB71" s="241">
        <f t="shared" si="197"/>
        <v>0</v>
      </c>
      <c r="AC71" s="241">
        <f>SUM(Y71+Z71-AA71)</f>
        <v>0</v>
      </c>
      <c r="AD71" s="270"/>
      <c r="AE71" s="270"/>
      <c r="AF71" s="241">
        <f t="shared" si="198"/>
        <v>0</v>
      </c>
      <c r="AG71" s="241">
        <f>SUM(AC71+AD71-AE71)</f>
        <v>0</v>
      </c>
      <c r="AH71" s="270"/>
      <c r="AI71" s="270"/>
      <c r="AJ71" s="241">
        <f t="shared" si="199"/>
        <v>0</v>
      </c>
      <c r="AK71" s="241">
        <f>SUM(AG71+AH71-AI71)</f>
        <v>0</v>
      </c>
      <c r="AL71" s="270"/>
      <c r="AM71" s="270"/>
      <c r="AN71" s="241">
        <f t="shared" si="200"/>
        <v>0</v>
      </c>
      <c r="AO71" s="241">
        <f>SUM(AK71+AL71-AM71)</f>
        <v>0</v>
      </c>
      <c r="AP71" s="270"/>
      <c r="AQ71" s="270"/>
      <c r="AR71" s="241">
        <f t="shared" si="201"/>
        <v>0</v>
      </c>
      <c r="AS71" s="241">
        <f>SUM(AO71+AP71-AQ71)</f>
        <v>0</v>
      </c>
      <c r="AT71" s="270"/>
      <c r="AU71" s="270"/>
      <c r="AV71" s="241">
        <f t="shared" si="202"/>
        <v>0</v>
      </c>
      <c r="AW71" s="241">
        <f>SUM(AS71+AT71-AU71)</f>
        <v>0</v>
      </c>
      <c r="AX71" s="270"/>
      <c r="AY71" s="270"/>
      <c r="AZ71" s="241">
        <f t="shared" si="203"/>
        <v>0</v>
      </c>
      <c r="BA71" s="241">
        <f>SUM(AW71+AX71-AY71)</f>
        <v>0</v>
      </c>
      <c r="BB71" s="270"/>
      <c r="BC71" s="270"/>
      <c r="BD71" s="241">
        <f t="shared" si="204"/>
        <v>0</v>
      </c>
      <c r="BE71" s="241">
        <f>SUM(BA71+BB71-BC71)</f>
        <v>0</v>
      </c>
      <c r="BF71" s="270"/>
      <c r="BG71" s="270"/>
      <c r="BH71" s="241">
        <f t="shared" si="205"/>
        <v>0</v>
      </c>
      <c r="BI71" s="241">
        <f>SUM(BE71+BF71-BG71)</f>
        <v>0</v>
      </c>
      <c r="BJ71" s="307">
        <f t="shared" si="104"/>
        <v>0</v>
      </c>
      <c r="BK71" s="307">
        <f t="shared" si="157"/>
        <v>0</v>
      </c>
    </row>
    <row r="72" spans="1:63" ht="20.100000000000001" customHeight="1" x14ac:dyDescent="0.55000000000000004">
      <c r="A72" s="221">
        <v>65</v>
      </c>
      <c r="B72" s="224" t="s">
        <v>15</v>
      </c>
      <c r="C72" s="223">
        <v>120</v>
      </c>
      <c r="D72" s="270"/>
      <c r="E72" s="271"/>
      <c r="F72" s="270"/>
      <c r="G72" s="270"/>
      <c r="H72" s="241">
        <f t="shared" si="0"/>
        <v>0</v>
      </c>
      <c r="I72" s="241">
        <f t="shared" si="36"/>
        <v>0</v>
      </c>
      <c r="J72" s="270">
        <v>280</v>
      </c>
      <c r="K72" s="270"/>
      <c r="L72" s="241">
        <f t="shared" si="184"/>
        <v>280</v>
      </c>
      <c r="M72" s="241"/>
      <c r="N72" s="270">
        <v>305</v>
      </c>
      <c r="O72" s="270"/>
      <c r="P72" s="241">
        <f t="shared" si="185"/>
        <v>585</v>
      </c>
      <c r="Q72" s="241"/>
      <c r="R72" s="270">
        <v>250</v>
      </c>
      <c r="S72" s="270"/>
      <c r="T72" s="241">
        <f t="shared" si="186"/>
        <v>835</v>
      </c>
      <c r="U72" s="241"/>
      <c r="V72" s="270">
        <v>280</v>
      </c>
      <c r="W72" s="270"/>
      <c r="X72" s="241">
        <f t="shared" si="187"/>
        <v>1115</v>
      </c>
      <c r="Y72" s="241"/>
      <c r="Z72" s="270">
        <v>200</v>
      </c>
      <c r="AA72" s="270"/>
      <c r="AB72" s="241">
        <f t="shared" si="197"/>
        <v>1315</v>
      </c>
      <c r="AC72" s="241"/>
      <c r="AD72" s="270">
        <v>240</v>
      </c>
      <c r="AE72" s="270"/>
      <c r="AF72" s="241">
        <f t="shared" si="198"/>
        <v>1555</v>
      </c>
      <c r="AG72" s="241"/>
      <c r="AH72" s="270"/>
      <c r="AI72" s="270"/>
      <c r="AJ72" s="241">
        <f t="shared" si="199"/>
        <v>1555</v>
      </c>
      <c r="AK72" s="241"/>
      <c r="AL72" s="270"/>
      <c r="AM72" s="270"/>
      <c r="AN72" s="241">
        <f t="shared" si="200"/>
        <v>1555</v>
      </c>
      <c r="AO72" s="241"/>
      <c r="AP72" s="270"/>
      <c r="AQ72" s="270"/>
      <c r="AR72" s="241">
        <f t="shared" si="201"/>
        <v>1555</v>
      </c>
      <c r="AS72" s="241"/>
      <c r="AT72" s="270">
        <v>250</v>
      </c>
      <c r="AU72" s="270"/>
      <c r="AV72" s="241">
        <f t="shared" si="202"/>
        <v>1805</v>
      </c>
      <c r="AW72" s="241"/>
      <c r="AX72" s="270">
        <v>1000</v>
      </c>
      <c r="AY72" s="270"/>
      <c r="AZ72" s="241">
        <f t="shared" si="203"/>
        <v>2805</v>
      </c>
      <c r="BA72" s="241"/>
      <c r="BB72" s="270"/>
      <c r="BC72" s="270"/>
      <c r="BD72" s="241">
        <f t="shared" si="204"/>
        <v>2805</v>
      </c>
      <c r="BE72" s="241"/>
      <c r="BF72" s="270">
        <v>1000</v>
      </c>
      <c r="BG72" s="270"/>
      <c r="BH72" s="241">
        <f t="shared" si="205"/>
        <v>3805</v>
      </c>
      <c r="BI72" s="241"/>
      <c r="BJ72" s="307">
        <f t="shared" ref="BJ72:BJ84" si="206">+D72+F72+J72+N72+R72+V72+Z72+AD72+AH72+AL72+AP72+AT72+AX72</f>
        <v>2805</v>
      </c>
      <c r="BK72" s="307">
        <f t="shared" si="157"/>
        <v>0</v>
      </c>
    </row>
    <row r="73" spans="1:63" ht="20.100000000000001" customHeight="1" x14ac:dyDescent="0.55000000000000004">
      <c r="A73" s="221">
        <v>66</v>
      </c>
      <c r="B73" s="225" t="s">
        <v>271</v>
      </c>
      <c r="C73" s="223">
        <v>122</v>
      </c>
      <c r="D73" s="270"/>
      <c r="E73" s="267"/>
      <c r="F73" s="270">
        <v>750</v>
      </c>
      <c r="G73" s="271"/>
      <c r="H73" s="244">
        <f t="shared" ref="H73:H97" si="207">SUM(D73+F73-G73)</f>
        <v>750</v>
      </c>
      <c r="I73" s="241"/>
      <c r="J73" s="267">
        <v>750</v>
      </c>
      <c r="K73" s="271"/>
      <c r="L73" s="241">
        <f t="shared" si="184"/>
        <v>1500</v>
      </c>
      <c r="M73" s="241"/>
      <c r="N73" s="270">
        <v>750</v>
      </c>
      <c r="O73" s="270"/>
      <c r="P73" s="241">
        <f t="shared" si="185"/>
        <v>2250</v>
      </c>
      <c r="Q73" s="241"/>
      <c r="R73" s="270"/>
      <c r="S73" s="270"/>
      <c r="T73" s="241">
        <f t="shared" si="186"/>
        <v>2250</v>
      </c>
      <c r="U73" s="241"/>
      <c r="V73" s="270">
        <v>1500</v>
      </c>
      <c r="W73" s="270"/>
      <c r="X73" s="241">
        <f t="shared" si="187"/>
        <v>3750</v>
      </c>
      <c r="Y73" s="241"/>
      <c r="Z73" s="270"/>
      <c r="AA73" s="270"/>
      <c r="AB73" s="241">
        <f t="shared" si="197"/>
        <v>3750</v>
      </c>
      <c r="AC73" s="241"/>
      <c r="AD73" s="270"/>
      <c r="AE73" s="270"/>
      <c r="AF73" s="241">
        <f t="shared" si="198"/>
        <v>3750</v>
      </c>
      <c r="AG73" s="241"/>
      <c r="AH73" s="270">
        <f>1500+750</f>
        <v>2250</v>
      </c>
      <c r="AI73" s="270"/>
      <c r="AJ73" s="241">
        <f t="shared" si="199"/>
        <v>6000</v>
      </c>
      <c r="AK73" s="241"/>
      <c r="AL73" s="270">
        <v>0</v>
      </c>
      <c r="AM73" s="270"/>
      <c r="AN73" s="241">
        <f t="shared" si="200"/>
        <v>6000</v>
      </c>
      <c r="AO73" s="241"/>
      <c r="AP73" s="270">
        <v>1500</v>
      </c>
      <c r="AQ73" s="270"/>
      <c r="AR73" s="241">
        <f t="shared" si="201"/>
        <v>7500</v>
      </c>
      <c r="AS73" s="241"/>
      <c r="AT73" s="270">
        <v>0</v>
      </c>
      <c r="AU73" s="270"/>
      <c r="AV73" s="241">
        <f t="shared" si="202"/>
        <v>7500</v>
      </c>
      <c r="AW73" s="241"/>
      <c r="AX73" s="270">
        <v>750</v>
      </c>
      <c r="AY73" s="270"/>
      <c r="AZ73" s="241">
        <f t="shared" si="203"/>
        <v>8250</v>
      </c>
      <c r="BA73" s="241"/>
      <c r="BB73" s="270"/>
      <c r="BC73" s="270"/>
      <c r="BD73" s="241">
        <f t="shared" si="204"/>
        <v>8250</v>
      </c>
      <c r="BE73" s="241"/>
      <c r="BF73" s="270">
        <f>750+750+750</f>
        <v>2250</v>
      </c>
      <c r="BG73" s="270"/>
      <c r="BH73" s="241">
        <f t="shared" si="205"/>
        <v>10500</v>
      </c>
      <c r="BI73" s="241"/>
      <c r="BJ73" s="307">
        <f t="shared" si="206"/>
        <v>8250</v>
      </c>
      <c r="BK73" s="307">
        <f t="shared" si="157"/>
        <v>0</v>
      </c>
    </row>
    <row r="74" spans="1:63" ht="20.100000000000001" customHeight="1" x14ac:dyDescent="0.55000000000000004">
      <c r="A74" s="221">
        <v>67</v>
      </c>
      <c r="B74" s="225" t="s">
        <v>284</v>
      </c>
      <c r="C74" s="223">
        <v>121</v>
      </c>
      <c r="D74" s="271"/>
      <c r="E74" s="267"/>
      <c r="F74" s="269"/>
      <c r="G74" s="270"/>
      <c r="H74" s="244">
        <f t="shared" si="207"/>
        <v>0</v>
      </c>
      <c r="I74" s="241">
        <f t="shared" si="36"/>
        <v>0</v>
      </c>
      <c r="J74" s="270"/>
      <c r="K74" s="270"/>
      <c r="L74" s="241">
        <f t="shared" si="184"/>
        <v>0</v>
      </c>
      <c r="M74" s="241">
        <f>SUM(I74+J74-K74)</f>
        <v>0</v>
      </c>
      <c r="N74" s="270"/>
      <c r="O74" s="270"/>
      <c r="P74" s="241">
        <f t="shared" si="185"/>
        <v>0</v>
      </c>
      <c r="Q74" s="241">
        <f>SUM(M74+N74-O74)</f>
        <v>0</v>
      </c>
      <c r="R74" s="270"/>
      <c r="S74" s="270"/>
      <c r="T74" s="241">
        <f t="shared" si="186"/>
        <v>0</v>
      </c>
      <c r="U74" s="241">
        <f>SUM(Q74+R74-S74)</f>
        <v>0</v>
      </c>
      <c r="V74" s="270"/>
      <c r="W74" s="270"/>
      <c r="X74" s="241">
        <f t="shared" si="187"/>
        <v>0</v>
      </c>
      <c r="Y74" s="241">
        <f>SUM(U74+V74-W74)</f>
        <v>0</v>
      </c>
      <c r="Z74" s="270"/>
      <c r="AA74" s="270"/>
      <c r="AB74" s="241">
        <f t="shared" si="197"/>
        <v>0</v>
      </c>
      <c r="AC74" s="241">
        <f>SUM(Y74+Z74-AA74)</f>
        <v>0</v>
      </c>
      <c r="AD74" s="270"/>
      <c r="AE74" s="270"/>
      <c r="AF74" s="241">
        <f t="shared" si="198"/>
        <v>0</v>
      </c>
      <c r="AG74" s="241">
        <f>SUM(AC74+AD74-AE74)</f>
        <v>0</v>
      </c>
      <c r="AH74" s="270"/>
      <c r="AI74" s="270"/>
      <c r="AJ74" s="241">
        <f t="shared" si="199"/>
        <v>0</v>
      </c>
      <c r="AK74" s="241">
        <f>SUM(AG74+AH74-AI74)</f>
        <v>0</v>
      </c>
      <c r="AL74" s="270"/>
      <c r="AM74" s="270"/>
      <c r="AN74" s="241">
        <f t="shared" si="200"/>
        <v>0</v>
      </c>
      <c r="AO74" s="241">
        <f>SUM(AK74+AL74-AM74)</f>
        <v>0</v>
      </c>
      <c r="AP74" s="270"/>
      <c r="AQ74" s="270"/>
      <c r="AR74" s="241">
        <f t="shared" si="201"/>
        <v>0</v>
      </c>
      <c r="AS74" s="241">
        <f>SUM(AO74+AP74-AQ74)</f>
        <v>0</v>
      </c>
      <c r="AT74" s="270"/>
      <c r="AU74" s="270"/>
      <c r="AV74" s="241">
        <f t="shared" si="202"/>
        <v>0</v>
      </c>
      <c r="AW74" s="241">
        <f>SUM(AS74+AT74-AU74)</f>
        <v>0</v>
      </c>
      <c r="AX74" s="270"/>
      <c r="AY74" s="270"/>
      <c r="AZ74" s="241">
        <f t="shared" si="203"/>
        <v>0</v>
      </c>
      <c r="BA74" s="241">
        <f>SUM(AW74+AX74-AY74)</f>
        <v>0</v>
      </c>
      <c r="BB74" s="270"/>
      <c r="BC74" s="270"/>
      <c r="BD74" s="241">
        <f t="shared" si="204"/>
        <v>0</v>
      </c>
      <c r="BE74" s="241">
        <f>SUM(BA74+BB74-BC74)</f>
        <v>0</v>
      </c>
      <c r="BF74" s="270"/>
      <c r="BG74" s="270"/>
      <c r="BH74" s="241">
        <f t="shared" si="205"/>
        <v>0</v>
      </c>
      <c r="BI74" s="241">
        <f>SUM(BE74+BF74-BG74)</f>
        <v>0</v>
      </c>
      <c r="BJ74" s="307">
        <f t="shared" si="206"/>
        <v>0</v>
      </c>
      <c r="BK74" s="307">
        <f t="shared" si="157"/>
        <v>0</v>
      </c>
    </row>
    <row r="75" spans="1:63" ht="20.100000000000001" customHeight="1" x14ac:dyDescent="0.55000000000000004">
      <c r="A75" s="221">
        <v>68</v>
      </c>
      <c r="B75" s="225" t="s">
        <v>24</v>
      </c>
      <c r="C75" s="223">
        <v>124</v>
      </c>
      <c r="D75" s="270"/>
      <c r="E75" s="270"/>
      <c r="F75" s="270"/>
      <c r="G75" s="267"/>
      <c r="H75" s="244">
        <f t="shared" si="207"/>
        <v>0</v>
      </c>
      <c r="I75" s="241">
        <f t="shared" si="36"/>
        <v>0</v>
      </c>
      <c r="J75" s="271"/>
      <c r="K75" s="270"/>
      <c r="L75" s="241">
        <f t="shared" si="184"/>
        <v>0</v>
      </c>
      <c r="M75" s="241">
        <f>SUM(I75+J75-K75)</f>
        <v>0</v>
      </c>
      <c r="N75" s="270"/>
      <c r="O75" s="270"/>
      <c r="P75" s="241">
        <f t="shared" si="185"/>
        <v>0</v>
      </c>
      <c r="Q75" s="241">
        <f>SUM(M75+N75-O75)</f>
        <v>0</v>
      </c>
      <c r="R75" s="270"/>
      <c r="S75" s="270"/>
      <c r="T75" s="241">
        <f t="shared" si="186"/>
        <v>0</v>
      </c>
      <c r="U75" s="241">
        <f>SUM(Q75+R75-S75)</f>
        <v>0</v>
      </c>
      <c r="V75" s="270"/>
      <c r="W75" s="270"/>
      <c r="X75" s="241">
        <f t="shared" si="187"/>
        <v>0</v>
      </c>
      <c r="Y75" s="241">
        <f>SUM(U75+V75-W75)</f>
        <v>0</v>
      </c>
      <c r="Z75" s="270"/>
      <c r="AA75" s="270"/>
      <c r="AB75" s="241">
        <f t="shared" si="197"/>
        <v>0</v>
      </c>
      <c r="AC75" s="241">
        <f>SUM(Y75+Z75-AA75)</f>
        <v>0</v>
      </c>
      <c r="AD75" s="270"/>
      <c r="AE75" s="270"/>
      <c r="AF75" s="241">
        <f t="shared" si="198"/>
        <v>0</v>
      </c>
      <c r="AG75" s="241">
        <f>SUM(AC75+AD75-AE75)</f>
        <v>0</v>
      </c>
      <c r="AH75" s="270"/>
      <c r="AI75" s="270"/>
      <c r="AJ75" s="241">
        <f t="shared" si="199"/>
        <v>0</v>
      </c>
      <c r="AK75" s="241">
        <f>SUM(AG75+AH75-AI75)</f>
        <v>0</v>
      </c>
      <c r="AL75" s="270"/>
      <c r="AM75" s="270"/>
      <c r="AN75" s="241">
        <f t="shared" si="200"/>
        <v>0</v>
      </c>
      <c r="AO75" s="241">
        <f>SUM(AK75+AL75-AM75)</f>
        <v>0</v>
      </c>
      <c r="AP75" s="270"/>
      <c r="AQ75" s="270"/>
      <c r="AR75" s="241">
        <f t="shared" si="201"/>
        <v>0</v>
      </c>
      <c r="AS75" s="241">
        <f>SUM(AO75+AP75-AQ75)</f>
        <v>0</v>
      </c>
      <c r="AT75" s="270"/>
      <c r="AU75" s="270"/>
      <c r="AV75" s="241">
        <f t="shared" si="202"/>
        <v>0</v>
      </c>
      <c r="AW75" s="241">
        <f>SUM(AS75+AT75-AU75)</f>
        <v>0</v>
      </c>
      <c r="AX75" s="270"/>
      <c r="AY75" s="270"/>
      <c r="AZ75" s="241">
        <f t="shared" si="203"/>
        <v>0</v>
      </c>
      <c r="BA75" s="241">
        <f>SUM(AW75+AX75-AY75)</f>
        <v>0</v>
      </c>
      <c r="BB75" s="270"/>
      <c r="BC75" s="270"/>
      <c r="BD75" s="241">
        <f t="shared" si="204"/>
        <v>0</v>
      </c>
      <c r="BE75" s="241">
        <f>SUM(BA75+BB75-BC75)</f>
        <v>0</v>
      </c>
      <c r="BF75" s="270"/>
      <c r="BG75" s="270"/>
      <c r="BH75" s="241">
        <f t="shared" si="205"/>
        <v>0</v>
      </c>
      <c r="BI75" s="241">
        <f>SUM(BE75+BF75-BG75)</f>
        <v>0</v>
      </c>
      <c r="BJ75" s="307">
        <f t="shared" si="206"/>
        <v>0</v>
      </c>
      <c r="BK75" s="307">
        <f t="shared" si="157"/>
        <v>0</v>
      </c>
    </row>
    <row r="76" spans="1:63" ht="20.100000000000001" customHeight="1" x14ac:dyDescent="0.55000000000000004">
      <c r="A76" s="221">
        <v>69</v>
      </c>
      <c r="B76" s="222" t="s">
        <v>16</v>
      </c>
      <c r="C76" s="223">
        <v>125</v>
      </c>
      <c r="D76" s="271"/>
      <c r="E76" s="271"/>
      <c r="F76" s="271"/>
      <c r="G76" s="270"/>
      <c r="H76" s="249">
        <f t="shared" si="207"/>
        <v>0</v>
      </c>
      <c r="I76" s="241">
        <f t="shared" si="36"/>
        <v>0</v>
      </c>
      <c r="J76" s="267"/>
      <c r="K76" s="270"/>
      <c r="L76" s="241">
        <f t="shared" si="184"/>
        <v>0</v>
      </c>
      <c r="M76" s="241">
        <v>0</v>
      </c>
      <c r="N76" s="270"/>
      <c r="O76" s="270"/>
      <c r="P76" s="241">
        <f t="shared" si="185"/>
        <v>0</v>
      </c>
      <c r="Q76" s="241">
        <v>0</v>
      </c>
      <c r="R76" s="270"/>
      <c r="S76" s="270"/>
      <c r="T76" s="241">
        <f t="shared" si="186"/>
        <v>0</v>
      </c>
      <c r="U76" s="241">
        <v>0</v>
      </c>
      <c r="V76" s="270"/>
      <c r="W76" s="270"/>
      <c r="X76" s="241">
        <f t="shared" si="187"/>
        <v>0</v>
      </c>
      <c r="Y76" s="241">
        <v>0</v>
      </c>
      <c r="Z76" s="270"/>
      <c r="AA76" s="270"/>
      <c r="AB76" s="241">
        <f t="shared" si="197"/>
        <v>0</v>
      </c>
      <c r="AC76" s="241">
        <v>0</v>
      </c>
      <c r="AD76" s="270"/>
      <c r="AE76" s="270"/>
      <c r="AF76" s="241">
        <f t="shared" si="198"/>
        <v>0</v>
      </c>
      <c r="AG76" s="241">
        <v>0</v>
      </c>
      <c r="AH76" s="270"/>
      <c r="AI76" s="270"/>
      <c r="AJ76" s="241">
        <f t="shared" si="199"/>
        <v>0</v>
      </c>
      <c r="AK76" s="241">
        <v>0</v>
      </c>
      <c r="AL76" s="270"/>
      <c r="AM76" s="270"/>
      <c r="AN76" s="241">
        <f t="shared" si="200"/>
        <v>0</v>
      </c>
      <c r="AO76" s="241">
        <v>0</v>
      </c>
      <c r="AP76" s="270"/>
      <c r="AQ76" s="270"/>
      <c r="AR76" s="241">
        <f t="shared" si="201"/>
        <v>0</v>
      </c>
      <c r="AS76" s="241">
        <v>0</v>
      </c>
      <c r="AT76" s="270"/>
      <c r="AU76" s="270"/>
      <c r="AV76" s="241">
        <f t="shared" si="202"/>
        <v>0</v>
      </c>
      <c r="AW76" s="241">
        <v>0</v>
      </c>
      <c r="AX76" s="270"/>
      <c r="AY76" s="270"/>
      <c r="AZ76" s="241">
        <f t="shared" si="203"/>
        <v>0</v>
      </c>
      <c r="BA76" s="241">
        <v>0</v>
      </c>
      <c r="BB76" s="270"/>
      <c r="BC76" s="270"/>
      <c r="BD76" s="241">
        <f t="shared" si="204"/>
        <v>0</v>
      </c>
      <c r="BE76" s="241">
        <v>0</v>
      </c>
      <c r="BF76" s="270"/>
      <c r="BG76" s="270"/>
      <c r="BH76" s="241">
        <f t="shared" si="205"/>
        <v>0</v>
      </c>
      <c r="BI76" s="241">
        <v>0</v>
      </c>
      <c r="BJ76" s="307">
        <f t="shared" si="206"/>
        <v>0</v>
      </c>
      <c r="BK76" s="307">
        <f t="shared" si="157"/>
        <v>0</v>
      </c>
    </row>
    <row r="77" spans="1:63" ht="20.100000000000001" customHeight="1" x14ac:dyDescent="0.55000000000000004">
      <c r="A77" s="221">
        <v>70</v>
      </c>
      <c r="B77" s="226" t="s">
        <v>25</v>
      </c>
      <c r="C77" s="223">
        <v>126</v>
      </c>
      <c r="D77" s="267"/>
      <c r="E77" s="267"/>
      <c r="F77" s="270">
        <v>15000</v>
      </c>
      <c r="G77" s="270"/>
      <c r="H77" s="241">
        <f t="shared" si="207"/>
        <v>15000</v>
      </c>
      <c r="I77" s="241"/>
      <c r="J77" s="267">
        <v>15000</v>
      </c>
      <c r="K77" s="271"/>
      <c r="L77" s="241">
        <f t="shared" si="184"/>
        <v>30000</v>
      </c>
      <c r="M77" s="241">
        <v>0</v>
      </c>
      <c r="N77" s="270">
        <v>15000</v>
      </c>
      <c r="O77" s="270"/>
      <c r="P77" s="241">
        <f t="shared" si="185"/>
        <v>45000</v>
      </c>
      <c r="Q77" s="241">
        <v>0</v>
      </c>
      <c r="R77" s="270">
        <v>15000</v>
      </c>
      <c r="S77" s="270"/>
      <c r="T77" s="241">
        <f t="shared" si="186"/>
        <v>60000</v>
      </c>
      <c r="U77" s="241">
        <v>0</v>
      </c>
      <c r="V77" s="270">
        <v>15000</v>
      </c>
      <c r="W77" s="270"/>
      <c r="X77" s="241">
        <f t="shared" si="187"/>
        <v>75000</v>
      </c>
      <c r="Y77" s="241">
        <v>0</v>
      </c>
      <c r="Z77" s="270">
        <v>15000</v>
      </c>
      <c r="AA77" s="270"/>
      <c r="AB77" s="241">
        <f t="shared" si="197"/>
        <v>90000</v>
      </c>
      <c r="AC77" s="241">
        <v>0</v>
      </c>
      <c r="AD77" s="270">
        <v>15000</v>
      </c>
      <c r="AE77" s="270"/>
      <c r="AF77" s="241">
        <f t="shared" si="198"/>
        <v>105000</v>
      </c>
      <c r="AG77" s="241">
        <v>0</v>
      </c>
      <c r="AH77" s="270">
        <v>15000</v>
      </c>
      <c r="AI77" s="270"/>
      <c r="AJ77" s="241">
        <f t="shared" si="199"/>
        <v>120000</v>
      </c>
      <c r="AK77" s="241">
        <v>0</v>
      </c>
      <c r="AL77" s="270">
        <v>15000</v>
      </c>
      <c r="AM77" s="270"/>
      <c r="AN77" s="241">
        <f t="shared" si="200"/>
        <v>135000</v>
      </c>
      <c r="AO77" s="241">
        <v>0</v>
      </c>
      <c r="AP77" s="270">
        <v>15000</v>
      </c>
      <c r="AQ77" s="270"/>
      <c r="AR77" s="241">
        <f t="shared" si="201"/>
        <v>150000</v>
      </c>
      <c r="AS77" s="241">
        <v>0</v>
      </c>
      <c r="AT77" s="270">
        <v>15000</v>
      </c>
      <c r="AU77" s="270"/>
      <c r="AV77" s="241">
        <f t="shared" si="202"/>
        <v>165000</v>
      </c>
      <c r="AW77" s="241">
        <v>0</v>
      </c>
      <c r="AX77" s="270">
        <v>15000</v>
      </c>
      <c r="AY77" s="270"/>
      <c r="AZ77" s="241">
        <f t="shared" si="203"/>
        <v>180000</v>
      </c>
      <c r="BA77" s="241">
        <v>0</v>
      </c>
      <c r="BB77" s="270">
        <v>15000</v>
      </c>
      <c r="BC77" s="270"/>
      <c r="BD77" s="241">
        <f t="shared" si="204"/>
        <v>195000</v>
      </c>
      <c r="BE77" s="241">
        <v>0</v>
      </c>
      <c r="BF77" s="270">
        <v>15000</v>
      </c>
      <c r="BG77" s="270"/>
      <c r="BH77" s="241">
        <f t="shared" si="205"/>
        <v>210000</v>
      </c>
      <c r="BI77" s="241">
        <v>0</v>
      </c>
      <c r="BJ77" s="307">
        <f t="shared" si="206"/>
        <v>180000</v>
      </c>
      <c r="BK77" s="307">
        <f t="shared" si="157"/>
        <v>0</v>
      </c>
    </row>
    <row r="78" spans="1:63" ht="20.100000000000001" customHeight="1" x14ac:dyDescent="0.55000000000000004">
      <c r="A78" s="221">
        <v>71</v>
      </c>
      <c r="B78" s="222" t="s">
        <v>151</v>
      </c>
      <c r="C78" s="223">
        <v>127</v>
      </c>
      <c r="D78" s="267"/>
      <c r="E78" s="267"/>
      <c r="F78" s="271">
        <v>500</v>
      </c>
      <c r="G78" s="270"/>
      <c r="H78" s="244">
        <f t="shared" si="207"/>
        <v>500</v>
      </c>
      <c r="I78" s="241"/>
      <c r="J78" s="270"/>
      <c r="K78" s="267"/>
      <c r="L78" s="241">
        <f t="shared" si="184"/>
        <v>500</v>
      </c>
      <c r="M78" s="241">
        <v>0</v>
      </c>
      <c r="N78" s="270">
        <v>500</v>
      </c>
      <c r="O78" s="270"/>
      <c r="P78" s="241">
        <f t="shared" si="185"/>
        <v>1000</v>
      </c>
      <c r="Q78" s="241">
        <v>0</v>
      </c>
      <c r="R78" s="270">
        <v>500</v>
      </c>
      <c r="S78" s="270"/>
      <c r="T78" s="241">
        <f t="shared" si="186"/>
        <v>1500</v>
      </c>
      <c r="U78" s="241">
        <v>0</v>
      </c>
      <c r="V78" s="270">
        <v>500</v>
      </c>
      <c r="W78" s="270"/>
      <c r="X78" s="241">
        <f t="shared" si="187"/>
        <v>2000</v>
      </c>
      <c r="Y78" s="241">
        <v>0</v>
      </c>
      <c r="Z78" s="270"/>
      <c r="AA78" s="270"/>
      <c r="AB78" s="241">
        <f t="shared" si="197"/>
        <v>2000</v>
      </c>
      <c r="AC78" s="241">
        <v>0</v>
      </c>
      <c r="AD78" s="270"/>
      <c r="AE78" s="270"/>
      <c r="AF78" s="241">
        <f t="shared" si="198"/>
        <v>2000</v>
      </c>
      <c r="AG78" s="241">
        <v>0</v>
      </c>
      <c r="AH78" s="270">
        <v>500</v>
      </c>
      <c r="AI78" s="270"/>
      <c r="AJ78" s="241">
        <f t="shared" si="199"/>
        <v>2500</v>
      </c>
      <c r="AK78" s="241">
        <v>0</v>
      </c>
      <c r="AL78" s="270">
        <v>0</v>
      </c>
      <c r="AM78" s="270"/>
      <c r="AN78" s="241">
        <f t="shared" si="200"/>
        <v>2500</v>
      </c>
      <c r="AO78" s="241">
        <v>0</v>
      </c>
      <c r="AP78" s="270">
        <v>0</v>
      </c>
      <c r="AQ78" s="270"/>
      <c r="AR78" s="241">
        <f t="shared" si="201"/>
        <v>2500</v>
      </c>
      <c r="AS78" s="241">
        <v>0</v>
      </c>
      <c r="AT78" s="270">
        <v>0</v>
      </c>
      <c r="AU78" s="270"/>
      <c r="AV78" s="241">
        <f t="shared" si="202"/>
        <v>2500</v>
      </c>
      <c r="AW78" s="241">
        <v>0</v>
      </c>
      <c r="AX78" s="270">
        <v>0</v>
      </c>
      <c r="AY78" s="270"/>
      <c r="AZ78" s="241">
        <f t="shared" si="203"/>
        <v>2500</v>
      </c>
      <c r="BA78" s="241">
        <v>0</v>
      </c>
      <c r="BB78" s="270">
        <v>500</v>
      </c>
      <c r="BC78" s="270"/>
      <c r="BD78" s="241">
        <f t="shared" si="204"/>
        <v>3000</v>
      </c>
      <c r="BE78" s="241">
        <v>0</v>
      </c>
      <c r="BF78" s="270"/>
      <c r="BG78" s="270"/>
      <c r="BH78" s="241">
        <f t="shared" si="205"/>
        <v>3000</v>
      </c>
      <c r="BI78" s="241">
        <v>0</v>
      </c>
      <c r="BJ78" s="307">
        <f t="shared" si="206"/>
        <v>2500</v>
      </c>
      <c r="BK78" s="307">
        <f t="shared" si="157"/>
        <v>0</v>
      </c>
    </row>
    <row r="79" spans="1:63" ht="20.100000000000001" customHeight="1" x14ac:dyDescent="0.55000000000000004">
      <c r="A79" s="221">
        <v>72</v>
      </c>
      <c r="B79" s="225" t="s">
        <v>171</v>
      </c>
      <c r="C79" s="223">
        <v>128</v>
      </c>
      <c r="D79" s="267"/>
      <c r="E79" s="270"/>
      <c r="F79" s="270"/>
      <c r="G79" s="271"/>
      <c r="H79" s="249">
        <f t="shared" si="207"/>
        <v>0</v>
      </c>
      <c r="I79" s="241">
        <f t="shared" si="36"/>
        <v>0</v>
      </c>
      <c r="J79" s="270"/>
      <c r="K79" s="267"/>
      <c r="L79" s="241">
        <f t="shared" si="184"/>
        <v>0</v>
      </c>
      <c r="M79" s="241">
        <v>0</v>
      </c>
      <c r="N79" s="270"/>
      <c r="O79" s="270"/>
      <c r="P79" s="241">
        <f t="shared" si="185"/>
        <v>0</v>
      </c>
      <c r="Q79" s="241">
        <v>0</v>
      </c>
      <c r="R79" s="270"/>
      <c r="S79" s="270"/>
      <c r="T79" s="241">
        <f t="shared" si="186"/>
        <v>0</v>
      </c>
      <c r="U79" s="241">
        <v>0</v>
      </c>
      <c r="V79" s="270"/>
      <c r="W79" s="270"/>
      <c r="X79" s="241">
        <f t="shared" si="187"/>
        <v>0</v>
      </c>
      <c r="Y79" s="241">
        <v>0</v>
      </c>
      <c r="Z79" s="270"/>
      <c r="AA79" s="270"/>
      <c r="AB79" s="241">
        <f t="shared" si="197"/>
        <v>0</v>
      </c>
      <c r="AC79" s="241">
        <v>0</v>
      </c>
      <c r="AD79" s="270"/>
      <c r="AE79" s="270"/>
      <c r="AF79" s="241">
        <f t="shared" si="198"/>
        <v>0</v>
      </c>
      <c r="AG79" s="241">
        <v>0</v>
      </c>
      <c r="AH79" s="270"/>
      <c r="AI79" s="270"/>
      <c r="AJ79" s="241">
        <f t="shared" si="199"/>
        <v>0</v>
      </c>
      <c r="AK79" s="241">
        <v>0</v>
      </c>
      <c r="AL79" s="270"/>
      <c r="AM79" s="270"/>
      <c r="AN79" s="241">
        <f t="shared" si="200"/>
        <v>0</v>
      </c>
      <c r="AO79" s="241">
        <v>0</v>
      </c>
      <c r="AP79" s="270"/>
      <c r="AQ79" s="270"/>
      <c r="AR79" s="241">
        <f t="shared" si="201"/>
        <v>0</v>
      </c>
      <c r="AS79" s="241">
        <v>0</v>
      </c>
      <c r="AT79" s="270"/>
      <c r="AU79" s="270"/>
      <c r="AV79" s="241">
        <f t="shared" si="202"/>
        <v>0</v>
      </c>
      <c r="AW79" s="241">
        <v>0</v>
      </c>
      <c r="AX79" s="270"/>
      <c r="AY79" s="270"/>
      <c r="AZ79" s="241">
        <f t="shared" si="203"/>
        <v>0</v>
      </c>
      <c r="BA79" s="241">
        <v>0</v>
      </c>
      <c r="BB79" s="270"/>
      <c r="BC79" s="270"/>
      <c r="BD79" s="241">
        <f t="shared" si="204"/>
        <v>0</v>
      </c>
      <c r="BE79" s="241">
        <v>0</v>
      </c>
      <c r="BF79" s="270"/>
      <c r="BG79" s="270"/>
      <c r="BH79" s="241">
        <f t="shared" si="205"/>
        <v>0</v>
      </c>
      <c r="BI79" s="241">
        <v>0</v>
      </c>
      <c r="BJ79" s="307">
        <f t="shared" si="206"/>
        <v>0</v>
      </c>
      <c r="BK79" s="307">
        <f t="shared" si="157"/>
        <v>0</v>
      </c>
    </row>
    <row r="80" spans="1:63" ht="20.100000000000001" customHeight="1" x14ac:dyDescent="0.55000000000000004">
      <c r="A80" s="221">
        <v>73</v>
      </c>
      <c r="B80" s="225" t="s">
        <v>272</v>
      </c>
      <c r="C80" s="223">
        <v>129</v>
      </c>
      <c r="D80" s="270"/>
      <c r="E80" s="271"/>
      <c r="F80" s="269"/>
      <c r="G80" s="270"/>
      <c r="H80" s="241">
        <f t="shared" si="207"/>
        <v>0</v>
      </c>
      <c r="I80" s="241">
        <f t="shared" ref="I80:I97" si="208">E80+G80-F80</f>
        <v>0</v>
      </c>
      <c r="J80" s="271">
        <v>1262.5999999999999</v>
      </c>
      <c r="K80" s="267"/>
      <c r="L80" s="241">
        <f t="shared" si="184"/>
        <v>1262.5999999999999</v>
      </c>
      <c r="M80" s="241">
        <v>0</v>
      </c>
      <c r="N80" s="270"/>
      <c r="O80" s="270"/>
      <c r="P80" s="241">
        <f t="shared" si="185"/>
        <v>1262.5999999999999</v>
      </c>
      <c r="Q80" s="241">
        <v>0</v>
      </c>
      <c r="R80" s="270">
        <v>1262.5999999999999</v>
      </c>
      <c r="S80" s="270"/>
      <c r="T80" s="241">
        <f t="shared" si="186"/>
        <v>2525.1999999999998</v>
      </c>
      <c r="U80" s="241">
        <v>0</v>
      </c>
      <c r="V80" s="270">
        <v>631.29999999999995</v>
      </c>
      <c r="W80" s="270"/>
      <c r="X80" s="241">
        <f t="shared" si="187"/>
        <v>3156.5</v>
      </c>
      <c r="Y80" s="241">
        <v>0</v>
      </c>
      <c r="Z80" s="270"/>
      <c r="AA80" s="270"/>
      <c r="AB80" s="241">
        <f t="shared" si="197"/>
        <v>3156.5</v>
      </c>
      <c r="AC80" s="241">
        <v>0</v>
      </c>
      <c r="AD80" s="270">
        <v>631.29999999999995</v>
      </c>
      <c r="AE80" s="270"/>
      <c r="AF80" s="241">
        <f t="shared" si="198"/>
        <v>3787.8</v>
      </c>
      <c r="AG80" s="241">
        <v>0</v>
      </c>
      <c r="AH80" s="270">
        <v>1262.5999999999999</v>
      </c>
      <c r="AI80" s="270"/>
      <c r="AJ80" s="241">
        <f t="shared" si="199"/>
        <v>5050.3999999999996</v>
      </c>
      <c r="AK80" s="241">
        <v>0</v>
      </c>
      <c r="AL80" s="270">
        <v>0</v>
      </c>
      <c r="AM80" s="270"/>
      <c r="AN80" s="241">
        <f t="shared" si="200"/>
        <v>5050.3999999999996</v>
      </c>
      <c r="AO80" s="241">
        <v>0</v>
      </c>
      <c r="AP80" s="270">
        <v>631.29999999999995</v>
      </c>
      <c r="AQ80" s="270"/>
      <c r="AR80" s="241">
        <f t="shared" si="201"/>
        <v>5681.7</v>
      </c>
      <c r="AS80" s="241">
        <v>0</v>
      </c>
      <c r="AT80" s="270">
        <v>1262.5999999999999</v>
      </c>
      <c r="AU80" s="270"/>
      <c r="AV80" s="241">
        <f t="shared" si="202"/>
        <v>6944.2999999999993</v>
      </c>
      <c r="AW80" s="241">
        <v>0</v>
      </c>
      <c r="AX80" s="270">
        <v>631.29999999999995</v>
      </c>
      <c r="AY80" s="270"/>
      <c r="AZ80" s="241">
        <f t="shared" si="203"/>
        <v>7575.5999999999995</v>
      </c>
      <c r="BA80" s="241">
        <v>0</v>
      </c>
      <c r="BB80" s="270"/>
      <c r="BC80" s="270"/>
      <c r="BD80" s="241">
        <f t="shared" si="204"/>
        <v>7575.5999999999995</v>
      </c>
      <c r="BE80" s="241">
        <v>0</v>
      </c>
      <c r="BF80" s="270">
        <v>1262.5999999999999</v>
      </c>
      <c r="BG80" s="270"/>
      <c r="BH80" s="241">
        <f t="shared" si="205"/>
        <v>8838.1999999999989</v>
      </c>
      <c r="BI80" s="241">
        <v>0</v>
      </c>
      <c r="BJ80" s="307">
        <f t="shared" si="206"/>
        <v>7575.5999999999995</v>
      </c>
      <c r="BK80" s="307">
        <f t="shared" si="157"/>
        <v>0</v>
      </c>
    </row>
    <row r="81" spans="1:63" ht="20.100000000000001" customHeight="1" x14ac:dyDescent="0.55000000000000004">
      <c r="A81" s="221">
        <v>74</v>
      </c>
      <c r="B81" s="222" t="s">
        <v>273</v>
      </c>
      <c r="C81" s="223">
        <v>147</v>
      </c>
      <c r="D81" s="271"/>
      <c r="E81" s="270"/>
      <c r="F81" s="270"/>
      <c r="G81" s="271"/>
      <c r="H81" s="241">
        <f t="shared" si="207"/>
        <v>0</v>
      </c>
      <c r="I81" s="241">
        <f t="shared" si="208"/>
        <v>0</v>
      </c>
      <c r="J81" s="270"/>
      <c r="K81" s="270"/>
      <c r="L81" s="241">
        <f t="shared" si="184"/>
        <v>0</v>
      </c>
      <c r="M81" s="241">
        <f>SUM(I81-J81+K81)</f>
        <v>0</v>
      </c>
      <c r="N81" s="270"/>
      <c r="O81" s="270"/>
      <c r="P81" s="241">
        <f t="shared" si="185"/>
        <v>0</v>
      </c>
      <c r="Q81" s="241">
        <f>SUM(M81-N81+O81)</f>
        <v>0</v>
      </c>
      <c r="R81" s="270"/>
      <c r="S81" s="270"/>
      <c r="T81" s="241">
        <f t="shared" si="186"/>
        <v>0</v>
      </c>
      <c r="U81" s="241">
        <f>SUM(Q81-R81+S81)</f>
        <v>0</v>
      </c>
      <c r="V81" s="270"/>
      <c r="W81" s="270"/>
      <c r="X81" s="241">
        <f t="shared" si="187"/>
        <v>0</v>
      </c>
      <c r="Y81" s="241">
        <f>SUM(U81-V81+W81)</f>
        <v>0</v>
      </c>
      <c r="Z81" s="270"/>
      <c r="AA81" s="270"/>
      <c r="AB81" s="241">
        <f t="shared" si="197"/>
        <v>0</v>
      </c>
      <c r="AC81" s="241">
        <f>SUM(Y81-Z81+AA81)</f>
        <v>0</v>
      </c>
      <c r="AD81" s="270"/>
      <c r="AE81" s="270"/>
      <c r="AF81" s="241">
        <f t="shared" si="198"/>
        <v>0</v>
      </c>
      <c r="AG81" s="241">
        <f>SUM(AC81-AD81+AE81)</f>
        <v>0</v>
      </c>
      <c r="AH81" s="270"/>
      <c r="AI81" s="270"/>
      <c r="AJ81" s="241">
        <f t="shared" si="199"/>
        <v>0</v>
      </c>
      <c r="AK81" s="241">
        <f>SUM(AG81-AH81+AI81)</f>
        <v>0</v>
      </c>
      <c r="AL81" s="270"/>
      <c r="AM81" s="270"/>
      <c r="AN81" s="241">
        <f t="shared" si="200"/>
        <v>0</v>
      </c>
      <c r="AO81" s="241">
        <f>SUM(AK81-AL81+AM81)</f>
        <v>0</v>
      </c>
      <c r="AP81" s="270"/>
      <c r="AQ81" s="270"/>
      <c r="AR81" s="241">
        <f t="shared" si="201"/>
        <v>0</v>
      </c>
      <c r="AS81" s="241">
        <f>SUM(AO81-AP81+AQ81)</f>
        <v>0</v>
      </c>
      <c r="AT81" s="270"/>
      <c r="AU81" s="270"/>
      <c r="AV81" s="241">
        <f t="shared" si="202"/>
        <v>0</v>
      </c>
      <c r="AW81" s="241">
        <f>SUM(AS81-AT81+AU81)</f>
        <v>0</v>
      </c>
      <c r="AX81" s="270"/>
      <c r="AY81" s="270"/>
      <c r="AZ81" s="241">
        <f t="shared" si="203"/>
        <v>0</v>
      </c>
      <c r="BA81" s="241">
        <f>SUM(AW81-AX81+AY81)</f>
        <v>0</v>
      </c>
      <c r="BB81" s="270"/>
      <c r="BC81" s="270"/>
      <c r="BD81" s="241">
        <f t="shared" si="204"/>
        <v>0</v>
      </c>
      <c r="BE81" s="241">
        <f>SUM(BA81-BB81+BC81)</f>
        <v>0</v>
      </c>
      <c r="BF81" s="270"/>
      <c r="BG81" s="270"/>
      <c r="BH81" s="241">
        <f t="shared" si="205"/>
        <v>0</v>
      </c>
      <c r="BI81" s="241">
        <f>SUM(BE81-BF81+BG81)</f>
        <v>0</v>
      </c>
      <c r="BJ81" s="307">
        <f t="shared" si="206"/>
        <v>0</v>
      </c>
      <c r="BK81" s="307">
        <f t="shared" si="157"/>
        <v>0</v>
      </c>
    </row>
    <row r="82" spans="1:63" ht="20.100000000000001" customHeight="1" x14ac:dyDescent="0.55000000000000004">
      <c r="A82" s="221">
        <v>75</v>
      </c>
      <c r="B82" s="224" t="s">
        <v>246</v>
      </c>
      <c r="C82" s="223"/>
      <c r="D82" s="270"/>
      <c r="E82" s="267"/>
      <c r="F82" s="270"/>
      <c r="G82" s="270"/>
      <c r="H82" s="241">
        <f t="shared" si="207"/>
        <v>0</v>
      </c>
      <c r="I82" s="241">
        <f t="shared" si="208"/>
        <v>0</v>
      </c>
      <c r="J82" s="271"/>
      <c r="K82" s="270"/>
      <c r="L82" s="241">
        <f t="shared" si="184"/>
        <v>0</v>
      </c>
      <c r="M82" s="241">
        <v>0</v>
      </c>
      <c r="N82" s="271"/>
      <c r="O82" s="271"/>
      <c r="P82" s="241">
        <f t="shared" si="185"/>
        <v>0</v>
      </c>
      <c r="Q82" s="241">
        <v>0</v>
      </c>
      <c r="R82" s="271">
        <v>200</v>
      </c>
      <c r="S82" s="270"/>
      <c r="T82" s="241">
        <f t="shared" si="186"/>
        <v>200</v>
      </c>
      <c r="U82" s="241">
        <v>0</v>
      </c>
      <c r="V82" s="271"/>
      <c r="W82" s="270"/>
      <c r="X82" s="241">
        <f t="shared" si="187"/>
        <v>200</v>
      </c>
      <c r="Y82" s="241">
        <v>0</v>
      </c>
      <c r="Z82" s="271"/>
      <c r="AA82" s="270"/>
      <c r="AB82" s="241">
        <f t="shared" si="197"/>
        <v>200</v>
      </c>
      <c r="AC82" s="241">
        <v>0</v>
      </c>
      <c r="AD82" s="271"/>
      <c r="AE82" s="270"/>
      <c r="AF82" s="241">
        <f t="shared" si="198"/>
        <v>200</v>
      </c>
      <c r="AG82" s="241">
        <v>0</v>
      </c>
      <c r="AH82" s="271">
        <v>200</v>
      </c>
      <c r="AI82" s="270"/>
      <c r="AJ82" s="241">
        <f t="shared" si="199"/>
        <v>400</v>
      </c>
      <c r="AK82" s="241">
        <v>0</v>
      </c>
      <c r="AL82" s="271"/>
      <c r="AM82" s="270"/>
      <c r="AN82" s="241">
        <f t="shared" si="200"/>
        <v>400</v>
      </c>
      <c r="AO82" s="241">
        <v>0</v>
      </c>
      <c r="AP82" s="271"/>
      <c r="AQ82" s="270"/>
      <c r="AR82" s="241">
        <f t="shared" si="201"/>
        <v>400</v>
      </c>
      <c r="AS82" s="241">
        <v>0</v>
      </c>
      <c r="AT82" s="271"/>
      <c r="AU82" s="270"/>
      <c r="AV82" s="241">
        <f t="shared" si="202"/>
        <v>400</v>
      </c>
      <c r="AW82" s="241">
        <v>0</v>
      </c>
      <c r="AX82" s="271"/>
      <c r="AY82" s="270"/>
      <c r="AZ82" s="241">
        <f t="shared" si="203"/>
        <v>400</v>
      </c>
      <c r="BA82" s="241">
        <v>0</v>
      </c>
      <c r="BB82" s="271"/>
      <c r="BC82" s="270"/>
      <c r="BD82" s="241">
        <f t="shared" si="204"/>
        <v>400</v>
      </c>
      <c r="BE82" s="241">
        <v>0</v>
      </c>
      <c r="BF82" s="271"/>
      <c r="BG82" s="270"/>
      <c r="BH82" s="241">
        <f t="shared" si="205"/>
        <v>400</v>
      </c>
      <c r="BI82" s="241">
        <v>0</v>
      </c>
      <c r="BJ82" s="307">
        <f t="shared" si="206"/>
        <v>400</v>
      </c>
      <c r="BK82" s="307">
        <f t="shared" si="157"/>
        <v>0</v>
      </c>
    </row>
    <row r="83" spans="1:63" ht="20.100000000000001" customHeight="1" x14ac:dyDescent="0.55000000000000004">
      <c r="A83" s="221">
        <v>76</v>
      </c>
      <c r="B83" s="224" t="s">
        <v>85</v>
      </c>
      <c r="C83" s="223"/>
      <c r="D83" s="271"/>
      <c r="E83" s="270"/>
      <c r="F83" s="267"/>
      <c r="G83" s="270"/>
      <c r="H83" s="244">
        <f t="shared" si="207"/>
        <v>0</v>
      </c>
      <c r="I83" s="241">
        <f t="shared" si="208"/>
        <v>0</v>
      </c>
      <c r="J83" s="270"/>
      <c r="K83" s="270"/>
      <c r="L83" s="241">
        <f t="shared" si="184"/>
        <v>0</v>
      </c>
      <c r="M83" s="241"/>
      <c r="N83" s="267"/>
      <c r="O83" s="270"/>
      <c r="P83" s="241">
        <f t="shared" si="185"/>
        <v>0</v>
      </c>
      <c r="Q83" s="241"/>
      <c r="R83" s="270"/>
      <c r="S83" s="271"/>
      <c r="T83" s="241">
        <f t="shared" si="186"/>
        <v>0</v>
      </c>
      <c r="U83" s="241"/>
      <c r="V83" s="270"/>
      <c r="W83" s="271"/>
      <c r="X83" s="241">
        <f t="shared" si="187"/>
        <v>0</v>
      </c>
      <c r="Y83" s="241"/>
      <c r="Z83" s="270"/>
      <c r="AA83" s="271"/>
      <c r="AB83" s="241">
        <f t="shared" si="197"/>
        <v>0</v>
      </c>
      <c r="AC83" s="241"/>
      <c r="AD83" s="270"/>
      <c r="AE83" s="271"/>
      <c r="AF83" s="241">
        <f t="shared" si="198"/>
        <v>0</v>
      </c>
      <c r="AG83" s="241"/>
      <c r="AH83" s="270"/>
      <c r="AI83" s="271"/>
      <c r="AJ83" s="241">
        <f t="shared" si="199"/>
        <v>0</v>
      </c>
      <c r="AK83" s="241"/>
      <c r="AL83" s="270"/>
      <c r="AM83" s="271"/>
      <c r="AN83" s="241">
        <f t="shared" si="200"/>
        <v>0</v>
      </c>
      <c r="AO83" s="241"/>
      <c r="AP83" s="270"/>
      <c r="AQ83" s="271"/>
      <c r="AR83" s="241">
        <f t="shared" si="201"/>
        <v>0</v>
      </c>
      <c r="AS83" s="241"/>
      <c r="AT83" s="270"/>
      <c r="AU83" s="271"/>
      <c r="AV83" s="241">
        <f t="shared" si="202"/>
        <v>0</v>
      </c>
      <c r="AW83" s="241"/>
      <c r="AX83" s="270"/>
      <c r="AY83" s="271"/>
      <c r="AZ83" s="241">
        <f t="shared" si="203"/>
        <v>0</v>
      </c>
      <c r="BA83" s="241"/>
      <c r="BB83" s="270"/>
      <c r="BC83" s="271"/>
      <c r="BD83" s="241">
        <f t="shared" si="204"/>
        <v>0</v>
      </c>
      <c r="BE83" s="241"/>
      <c r="BF83" s="270"/>
      <c r="BG83" s="271"/>
      <c r="BH83" s="241">
        <f t="shared" si="205"/>
        <v>0</v>
      </c>
      <c r="BI83" s="241"/>
      <c r="BJ83" s="307">
        <f t="shared" si="206"/>
        <v>0</v>
      </c>
      <c r="BK83" s="307">
        <f t="shared" si="157"/>
        <v>0</v>
      </c>
    </row>
    <row r="84" spans="1:63" ht="20.100000000000001" customHeight="1" x14ac:dyDescent="0.55000000000000004">
      <c r="A84" s="221">
        <v>77</v>
      </c>
      <c r="B84" s="224" t="s">
        <v>290</v>
      </c>
      <c r="C84" s="223"/>
      <c r="D84" s="267"/>
      <c r="E84" s="267"/>
      <c r="F84" s="267"/>
      <c r="G84" s="269"/>
      <c r="H84" s="249">
        <f t="shared" si="207"/>
        <v>0</v>
      </c>
      <c r="I84" s="241">
        <f t="shared" si="208"/>
        <v>0</v>
      </c>
      <c r="J84" s="270"/>
      <c r="K84" s="269"/>
      <c r="L84" s="241">
        <f t="shared" si="184"/>
        <v>0</v>
      </c>
      <c r="M84" s="241">
        <v>0</v>
      </c>
      <c r="N84" s="270"/>
      <c r="O84" s="270"/>
      <c r="P84" s="241">
        <f t="shared" si="185"/>
        <v>0</v>
      </c>
      <c r="Q84" s="241">
        <v>0</v>
      </c>
      <c r="R84" s="271">
        <f>14400+93.22</f>
        <v>14493.22</v>
      </c>
      <c r="S84" s="270"/>
      <c r="T84" s="241">
        <f t="shared" si="186"/>
        <v>14493.22</v>
      </c>
      <c r="U84" s="241">
        <v>0</v>
      </c>
      <c r="V84" s="271">
        <f>+W31+W57</f>
        <v>3027.5699999999997</v>
      </c>
      <c r="W84" s="270"/>
      <c r="X84" s="241">
        <f t="shared" si="187"/>
        <v>17520.79</v>
      </c>
      <c r="Y84" s="241">
        <v>0</v>
      </c>
      <c r="Z84" s="271">
        <f>+AA31+AA57</f>
        <v>2601.0100000000002</v>
      </c>
      <c r="AA84" s="270"/>
      <c r="AB84" s="241">
        <f t="shared" si="197"/>
        <v>20121.800000000003</v>
      </c>
      <c r="AC84" s="241">
        <v>0</v>
      </c>
      <c r="AD84" s="271">
        <f>+AE31+AE57</f>
        <v>8788.2800000000007</v>
      </c>
      <c r="AE84" s="270"/>
      <c r="AF84" s="241">
        <f t="shared" si="198"/>
        <v>28910.080000000002</v>
      </c>
      <c r="AG84" s="241">
        <v>0</v>
      </c>
      <c r="AH84" s="271">
        <f>+AI31+AI57</f>
        <v>0</v>
      </c>
      <c r="AI84" s="270"/>
      <c r="AJ84" s="241">
        <f t="shared" si="199"/>
        <v>28910.080000000002</v>
      </c>
      <c r="AK84" s="241">
        <v>0</v>
      </c>
      <c r="AL84" s="271">
        <f>+AM31+AM57</f>
        <v>5773.4800000000005</v>
      </c>
      <c r="AM84" s="270"/>
      <c r="AN84" s="241">
        <f t="shared" si="200"/>
        <v>34683.560000000005</v>
      </c>
      <c r="AO84" s="241">
        <v>0</v>
      </c>
      <c r="AP84" s="271">
        <f>+AQ31+AQ57</f>
        <v>3066.6600000000003</v>
      </c>
      <c r="AQ84" s="270"/>
      <c r="AR84" s="241">
        <f t="shared" si="201"/>
        <v>37750.220000000008</v>
      </c>
      <c r="AS84" s="241">
        <v>0</v>
      </c>
      <c r="AT84" s="271">
        <f>+AU31+AU57</f>
        <v>2590.8200000000002</v>
      </c>
      <c r="AU84" s="270"/>
      <c r="AV84" s="241">
        <f t="shared" si="202"/>
        <v>40341.040000000008</v>
      </c>
      <c r="AW84" s="241">
        <v>0</v>
      </c>
      <c r="AX84" s="271">
        <f>+AY31+AY57</f>
        <v>54460.44</v>
      </c>
      <c r="AY84" s="270"/>
      <c r="AZ84" s="241">
        <f t="shared" si="203"/>
        <v>94801.48000000001</v>
      </c>
      <c r="BA84" s="241">
        <v>0</v>
      </c>
      <c r="BB84" s="271">
        <f>8366.3+8366.3+3979.31</f>
        <v>20711.91</v>
      </c>
      <c r="BC84" s="270"/>
      <c r="BD84" s="241">
        <f t="shared" si="204"/>
        <v>115513.39000000001</v>
      </c>
      <c r="BE84" s="241">
        <v>0</v>
      </c>
      <c r="BF84" s="271"/>
      <c r="BG84" s="270"/>
      <c r="BH84" s="241">
        <f t="shared" si="205"/>
        <v>115513.39000000001</v>
      </c>
      <c r="BI84" s="241">
        <v>0</v>
      </c>
      <c r="BJ84" s="307">
        <f t="shared" si="206"/>
        <v>94801.48000000001</v>
      </c>
      <c r="BK84" s="307">
        <f t="shared" si="157"/>
        <v>0</v>
      </c>
    </row>
    <row r="85" spans="1:63" ht="20.100000000000001" customHeight="1" x14ac:dyDescent="0.55000000000000004">
      <c r="A85" s="221">
        <v>78</v>
      </c>
      <c r="B85" s="224" t="s">
        <v>274</v>
      </c>
      <c r="C85" s="223"/>
      <c r="D85" s="267"/>
      <c r="E85" s="267"/>
      <c r="F85" s="270"/>
      <c r="G85" s="271"/>
      <c r="H85" s="241">
        <f t="shared" si="207"/>
        <v>0</v>
      </c>
      <c r="I85" s="241">
        <f t="shared" si="208"/>
        <v>0</v>
      </c>
      <c r="J85" s="270"/>
      <c r="K85" s="271"/>
      <c r="L85" s="241">
        <f t="shared" si="184"/>
        <v>0</v>
      </c>
      <c r="M85" s="241">
        <v>0</v>
      </c>
      <c r="N85" s="270"/>
      <c r="O85" s="270"/>
      <c r="P85" s="241">
        <f t="shared" si="185"/>
        <v>0</v>
      </c>
      <c r="Q85" s="241">
        <v>0</v>
      </c>
      <c r="R85" s="267"/>
      <c r="S85" s="269"/>
      <c r="T85" s="241">
        <f t="shared" si="186"/>
        <v>0</v>
      </c>
      <c r="U85" s="241">
        <v>0</v>
      </c>
      <c r="V85" s="267"/>
      <c r="W85" s="269"/>
      <c r="X85" s="241">
        <f t="shared" si="187"/>
        <v>0</v>
      </c>
      <c r="Y85" s="241">
        <v>0</v>
      </c>
      <c r="Z85" s="267"/>
      <c r="AA85" s="269"/>
      <c r="AB85" s="241">
        <f t="shared" si="197"/>
        <v>0</v>
      </c>
      <c r="AC85" s="241">
        <v>0</v>
      </c>
      <c r="AD85" s="267"/>
      <c r="AE85" s="269"/>
      <c r="AF85" s="241">
        <f t="shared" si="198"/>
        <v>0</v>
      </c>
      <c r="AG85" s="241">
        <v>0</v>
      </c>
      <c r="AH85" s="267"/>
      <c r="AI85" s="269"/>
      <c r="AJ85" s="241">
        <f t="shared" si="199"/>
        <v>0</v>
      </c>
      <c r="AK85" s="241">
        <v>0</v>
      </c>
      <c r="AL85" s="267"/>
      <c r="AM85" s="269"/>
      <c r="AN85" s="241">
        <f t="shared" si="200"/>
        <v>0</v>
      </c>
      <c r="AO85" s="241">
        <v>0</v>
      </c>
      <c r="AP85" s="267"/>
      <c r="AQ85" s="269"/>
      <c r="AR85" s="241">
        <f t="shared" si="201"/>
        <v>0</v>
      </c>
      <c r="AS85" s="241">
        <v>0</v>
      </c>
      <c r="AT85" s="267"/>
      <c r="AU85" s="269"/>
      <c r="AV85" s="241">
        <f t="shared" si="202"/>
        <v>0</v>
      </c>
      <c r="AW85" s="241">
        <v>0</v>
      </c>
      <c r="AX85" s="267"/>
      <c r="AY85" s="269"/>
      <c r="AZ85" s="241">
        <f t="shared" si="203"/>
        <v>0</v>
      </c>
      <c r="BA85" s="241">
        <v>0</v>
      </c>
      <c r="BB85" s="267"/>
      <c r="BC85" s="269"/>
      <c r="BD85" s="241">
        <f t="shared" si="204"/>
        <v>0</v>
      </c>
      <c r="BE85" s="241">
        <v>0</v>
      </c>
      <c r="BF85" s="267"/>
      <c r="BG85" s="269"/>
      <c r="BH85" s="241">
        <f t="shared" si="205"/>
        <v>0</v>
      </c>
      <c r="BI85" s="241">
        <v>0</v>
      </c>
      <c r="BJ85" s="307">
        <f t="shared" ref="BJ85:BJ97" si="209">+D85+F85+J85+N85+R85+V85+Z85+AD85</f>
        <v>0</v>
      </c>
      <c r="BK85" s="307">
        <f t="shared" si="157"/>
        <v>0</v>
      </c>
    </row>
    <row r="86" spans="1:63" ht="20.100000000000001" customHeight="1" x14ac:dyDescent="0.55000000000000004">
      <c r="A86" s="221">
        <v>79</v>
      </c>
      <c r="B86" s="224" t="s">
        <v>285</v>
      </c>
      <c r="C86" s="223"/>
      <c r="D86" s="270"/>
      <c r="E86" s="267"/>
      <c r="F86" s="271"/>
      <c r="G86" s="270"/>
      <c r="H86" s="241">
        <f t="shared" si="207"/>
        <v>0</v>
      </c>
      <c r="I86" s="241">
        <f t="shared" si="208"/>
        <v>0</v>
      </c>
      <c r="J86" s="271"/>
      <c r="K86" s="270"/>
      <c r="L86" s="241">
        <f t="shared" si="184"/>
        <v>0</v>
      </c>
      <c r="M86" s="241"/>
      <c r="N86" s="270"/>
      <c r="O86" s="270"/>
      <c r="P86" s="241">
        <f t="shared" si="185"/>
        <v>0</v>
      </c>
      <c r="Q86" s="241"/>
      <c r="R86" s="270"/>
      <c r="S86" s="271"/>
      <c r="T86" s="241">
        <f t="shared" si="186"/>
        <v>0</v>
      </c>
      <c r="U86" s="241"/>
      <c r="V86" s="270"/>
      <c r="W86" s="271"/>
      <c r="X86" s="241">
        <f t="shared" si="187"/>
        <v>0</v>
      </c>
      <c r="Y86" s="241"/>
      <c r="Z86" s="270"/>
      <c r="AA86" s="271"/>
      <c r="AB86" s="241">
        <f t="shared" si="197"/>
        <v>0</v>
      </c>
      <c r="AC86" s="241"/>
      <c r="AD86" s="270"/>
      <c r="AE86" s="271"/>
      <c r="AF86" s="241">
        <f t="shared" si="198"/>
        <v>0</v>
      </c>
      <c r="AG86" s="241"/>
      <c r="AH86" s="270"/>
      <c r="AI86" s="271"/>
      <c r="AJ86" s="241">
        <f t="shared" si="199"/>
        <v>0</v>
      </c>
      <c r="AK86" s="241"/>
      <c r="AL86" s="270"/>
      <c r="AM86" s="271"/>
      <c r="AN86" s="241">
        <f t="shared" si="200"/>
        <v>0</v>
      </c>
      <c r="AO86" s="241"/>
      <c r="AP86" s="270"/>
      <c r="AQ86" s="271"/>
      <c r="AR86" s="241">
        <f t="shared" si="201"/>
        <v>0</v>
      </c>
      <c r="AS86" s="241"/>
      <c r="AT86" s="270"/>
      <c r="AU86" s="271"/>
      <c r="AV86" s="241">
        <f t="shared" si="202"/>
        <v>0</v>
      </c>
      <c r="AW86" s="241"/>
      <c r="AX86" s="270"/>
      <c r="AY86" s="271"/>
      <c r="AZ86" s="241">
        <f t="shared" si="203"/>
        <v>0</v>
      </c>
      <c r="BA86" s="241"/>
      <c r="BB86" s="270"/>
      <c r="BC86" s="271"/>
      <c r="BD86" s="241">
        <f t="shared" si="204"/>
        <v>0</v>
      </c>
      <c r="BE86" s="241"/>
      <c r="BF86" s="270"/>
      <c r="BG86" s="271"/>
      <c r="BH86" s="241">
        <f t="shared" si="205"/>
        <v>0</v>
      </c>
      <c r="BI86" s="241"/>
      <c r="BJ86" s="307">
        <f t="shared" si="209"/>
        <v>0</v>
      </c>
      <c r="BK86" s="307">
        <f t="shared" si="157"/>
        <v>0</v>
      </c>
    </row>
    <row r="87" spans="1:63" ht="20.100000000000001" customHeight="1" x14ac:dyDescent="0.55000000000000004">
      <c r="A87" s="221">
        <v>80</v>
      </c>
      <c r="B87" s="225" t="s">
        <v>275</v>
      </c>
      <c r="C87" s="223">
        <v>133</v>
      </c>
      <c r="D87" s="271"/>
      <c r="E87" s="267"/>
      <c r="F87" s="270"/>
      <c r="G87" s="267"/>
      <c r="H87" s="241">
        <f t="shared" si="207"/>
        <v>0</v>
      </c>
      <c r="I87" s="241">
        <f t="shared" si="208"/>
        <v>0</v>
      </c>
      <c r="J87" s="270"/>
      <c r="K87" s="267"/>
      <c r="L87" s="241">
        <f t="shared" si="184"/>
        <v>0</v>
      </c>
      <c r="M87" s="241">
        <v>0</v>
      </c>
      <c r="N87" s="270"/>
      <c r="O87" s="270"/>
      <c r="P87" s="241">
        <f t="shared" si="185"/>
        <v>0</v>
      </c>
      <c r="Q87" s="241">
        <v>0</v>
      </c>
      <c r="R87" s="267"/>
      <c r="S87" s="267"/>
      <c r="T87" s="241">
        <f t="shared" si="186"/>
        <v>0</v>
      </c>
      <c r="U87" s="241">
        <v>0</v>
      </c>
      <c r="V87" s="267"/>
      <c r="W87" s="267"/>
      <c r="X87" s="241">
        <f t="shared" si="187"/>
        <v>0</v>
      </c>
      <c r="Y87" s="241">
        <v>0</v>
      </c>
      <c r="Z87" s="267"/>
      <c r="AA87" s="267"/>
      <c r="AB87" s="241">
        <f t="shared" si="197"/>
        <v>0</v>
      </c>
      <c r="AC87" s="241">
        <v>0</v>
      </c>
      <c r="AD87" s="267"/>
      <c r="AE87" s="267"/>
      <c r="AF87" s="241">
        <f t="shared" si="198"/>
        <v>0</v>
      </c>
      <c r="AG87" s="241">
        <v>0</v>
      </c>
      <c r="AH87" s="267"/>
      <c r="AI87" s="267"/>
      <c r="AJ87" s="241">
        <f t="shared" si="199"/>
        <v>0</v>
      </c>
      <c r="AK87" s="241">
        <v>0</v>
      </c>
      <c r="AL87" s="267"/>
      <c r="AM87" s="267"/>
      <c r="AN87" s="241">
        <f t="shared" si="200"/>
        <v>0</v>
      </c>
      <c r="AO87" s="241">
        <v>0</v>
      </c>
      <c r="AP87" s="267"/>
      <c r="AQ87" s="267"/>
      <c r="AR87" s="241">
        <f t="shared" si="201"/>
        <v>0</v>
      </c>
      <c r="AS87" s="241">
        <v>0</v>
      </c>
      <c r="AT87" s="267"/>
      <c r="AU87" s="267"/>
      <c r="AV87" s="241">
        <f t="shared" si="202"/>
        <v>0</v>
      </c>
      <c r="AW87" s="241">
        <v>0</v>
      </c>
      <c r="AX87" s="267"/>
      <c r="AY87" s="267"/>
      <c r="AZ87" s="241">
        <f t="shared" si="203"/>
        <v>0</v>
      </c>
      <c r="BA87" s="241">
        <v>0</v>
      </c>
      <c r="BB87" s="267"/>
      <c r="BC87" s="267"/>
      <c r="BD87" s="241">
        <f t="shared" si="204"/>
        <v>0</v>
      </c>
      <c r="BE87" s="241">
        <v>0</v>
      </c>
      <c r="BF87" s="267"/>
      <c r="BG87" s="267"/>
      <c r="BH87" s="241">
        <f t="shared" si="205"/>
        <v>0</v>
      </c>
      <c r="BI87" s="241">
        <v>0</v>
      </c>
      <c r="BJ87" s="307">
        <f t="shared" si="209"/>
        <v>0</v>
      </c>
      <c r="BK87" s="307">
        <f t="shared" si="157"/>
        <v>0</v>
      </c>
    </row>
    <row r="88" spans="1:63" ht="20.100000000000001" customHeight="1" x14ac:dyDescent="0.55000000000000004">
      <c r="A88" s="221">
        <v>81</v>
      </c>
      <c r="B88" s="225" t="s">
        <v>276</v>
      </c>
      <c r="C88" s="223">
        <v>134</v>
      </c>
      <c r="D88" s="270"/>
      <c r="E88" s="270"/>
      <c r="F88" s="270"/>
      <c r="G88" s="267"/>
      <c r="H88" s="249">
        <f t="shared" si="207"/>
        <v>0</v>
      </c>
      <c r="I88" s="241">
        <f t="shared" si="208"/>
        <v>0</v>
      </c>
      <c r="J88" s="270"/>
      <c r="K88" s="270"/>
      <c r="L88" s="241">
        <f t="shared" si="184"/>
        <v>0</v>
      </c>
      <c r="M88" s="241">
        <f>SUM(I88+J88-K88)</f>
        <v>0</v>
      </c>
      <c r="N88" s="270"/>
      <c r="O88" s="270"/>
      <c r="P88" s="241">
        <f t="shared" si="185"/>
        <v>0</v>
      </c>
      <c r="Q88" s="241">
        <f>SUM(M88+N88-O88)</f>
        <v>0</v>
      </c>
      <c r="R88" s="267"/>
      <c r="S88" s="267"/>
      <c r="T88" s="241">
        <f t="shared" si="186"/>
        <v>0</v>
      </c>
      <c r="U88" s="241">
        <f>SUM(Q88+R88-S88)</f>
        <v>0</v>
      </c>
      <c r="V88" s="267"/>
      <c r="W88" s="267"/>
      <c r="X88" s="241">
        <f t="shared" si="187"/>
        <v>0</v>
      </c>
      <c r="Y88" s="241">
        <f>SUM(U88+V88-W88)</f>
        <v>0</v>
      </c>
      <c r="Z88" s="267"/>
      <c r="AA88" s="267"/>
      <c r="AB88" s="241">
        <f t="shared" si="197"/>
        <v>0</v>
      </c>
      <c r="AC88" s="241">
        <f>SUM(Y88+Z88-AA88)</f>
        <v>0</v>
      </c>
      <c r="AD88" s="267"/>
      <c r="AE88" s="267"/>
      <c r="AF88" s="241">
        <f t="shared" si="198"/>
        <v>0</v>
      </c>
      <c r="AG88" s="241">
        <f>SUM(AC88+AD88-AE88)</f>
        <v>0</v>
      </c>
      <c r="AH88" s="267"/>
      <c r="AI88" s="267"/>
      <c r="AJ88" s="241">
        <f t="shared" si="199"/>
        <v>0</v>
      </c>
      <c r="AK88" s="241">
        <f>SUM(AG88+AH88-AI88)</f>
        <v>0</v>
      </c>
      <c r="AL88" s="267"/>
      <c r="AM88" s="267"/>
      <c r="AN88" s="241">
        <f t="shared" si="200"/>
        <v>0</v>
      </c>
      <c r="AO88" s="241">
        <f>SUM(AK88+AL88-AM88)</f>
        <v>0</v>
      </c>
      <c r="AP88" s="267"/>
      <c r="AQ88" s="267"/>
      <c r="AR88" s="241">
        <f t="shared" si="201"/>
        <v>0</v>
      </c>
      <c r="AS88" s="241">
        <f>SUM(AO88+AP88-AQ88)</f>
        <v>0</v>
      </c>
      <c r="AT88" s="267"/>
      <c r="AU88" s="267"/>
      <c r="AV88" s="241">
        <f t="shared" si="202"/>
        <v>0</v>
      </c>
      <c r="AW88" s="241">
        <f>SUM(AS88+AT88-AU88)</f>
        <v>0</v>
      </c>
      <c r="AX88" s="267"/>
      <c r="AY88" s="267"/>
      <c r="AZ88" s="241">
        <f t="shared" si="203"/>
        <v>0</v>
      </c>
      <c r="BA88" s="241">
        <f>SUM(AW88+AX88-AY88)</f>
        <v>0</v>
      </c>
      <c r="BB88" s="267"/>
      <c r="BC88" s="267"/>
      <c r="BD88" s="241">
        <f t="shared" si="204"/>
        <v>0</v>
      </c>
      <c r="BE88" s="241">
        <f>SUM(BA88+BB88-BC88)</f>
        <v>0</v>
      </c>
      <c r="BF88" s="267"/>
      <c r="BG88" s="267"/>
      <c r="BH88" s="241">
        <f t="shared" si="205"/>
        <v>0</v>
      </c>
      <c r="BI88" s="241">
        <f>SUM(BE88+BF88-BG88)</f>
        <v>0</v>
      </c>
      <c r="BJ88" s="307">
        <f t="shared" si="209"/>
        <v>0</v>
      </c>
      <c r="BK88" s="307">
        <f t="shared" si="157"/>
        <v>0</v>
      </c>
    </row>
    <row r="89" spans="1:63" ht="20.100000000000001" customHeight="1" x14ac:dyDescent="0.55000000000000004">
      <c r="A89" s="221">
        <v>82</v>
      </c>
      <c r="B89" s="222" t="s">
        <v>277</v>
      </c>
      <c r="C89" s="223">
        <v>135</v>
      </c>
      <c r="D89" s="271"/>
      <c r="E89" s="267"/>
      <c r="F89" s="270"/>
      <c r="G89" s="267"/>
      <c r="H89" s="241">
        <f t="shared" si="207"/>
        <v>0</v>
      </c>
      <c r="I89" s="241">
        <f t="shared" si="208"/>
        <v>0</v>
      </c>
      <c r="J89" s="270"/>
      <c r="K89" s="271"/>
      <c r="L89" s="241">
        <f t="shared" si="184"/>
        <v>0</v>
      </c>
      <c r="M89" s="241">
        <f>SUM(I89+J89-K89)</f>
        <v>0</v>
      </c>
      <c r="N89" s="270"/>
      <c r="O89" s="270"/>
      <c r="P89" s="241">
        <f t="shared" si="185"/>
        <v>0</v>
      </c>
      <c r="Q89" s="241">
        <f>SUM(M89+N89-O89)</f>
        <v>0</v>
      </c>
      <c r="R89" s="267"/>
      <c r="S89" s="267"/>
      <c r="T89" s="241">
        <f t="shared" si="186"/>
        <v>0</v>
      </c>
      <c r="U89" s="241">
        <f>SUM(Q89+R89-S89)</f>
        <v>0</v>
      </c>
      <c r="V89" s="267"/>
      <c r="W89" s="267"/>
      <c r="X89" s="241">
        <f t="shared" si="187"/>
        <v>0</v>
      </c>
      <c r="Y89" s="241">
        <f>SUM(U89+V89-W89)</f>
        <v>0</v>
      </c>
      <c r="Z89" s="267"/>
      <c r="AA89" s="267"/>
      <c r="AB89" s="241">
        <f t="shared" si="197"/>
        <v>0</v>
      </c>
      <c r="AC89" s="241">
        <f>SUM(Y89+Z89-AA89)</f>
        <v>0</v>
      </c>
      <c r="AD89" s="267"/>
      <c r="AE89" s="267"/>
      <c r="AF89" s="241">
        <f t="shared" si="198"/>
        <v>0</v>
      </c>
      <c r="AG89" s="241">
        <f>SUM(AC89+AD89-AE89)</f>
        <v>0</v>
      </c>
      <c r="AH89" s="267"/>
      <c r="AI89" s="267"/>
      <c r="AJ89" s="241">
        <f t="shared" si="199"/>
        <v>0</v>
      </c>
      <c r="AK89" s="241">
        <f>SUM(AG89+AH89-AI89)</f>
        <v>0</v>
      </c>
      <c r="AL89" s="267"/>
      <c r="AM89" s="267"/>
      <c r="AN89" s="241">
        <f t="shared" si="200"/>
        <v>0</v>
      </c>
      <c r="AO89" s="241">
        <f>SUM(AK89+AL89-AM89)</f>
        <v>0</v>
      </c>
      <c r="AP89" s="267"/>
      <c r="AQ89" s="267"/>
      <c r="AR89" s="241">
        <f t="shared" si="201"/>
        <v>0</v>
      </c>
      <c r="AS89" s="241">
        <f>SUM(AO89+AP89-AQ89)</f>
        <v>0</v>
      </c>
      <c r="AT89" s="267"/>
      <c r="AU89" s="267"/>
      <c r="AV89" s="241">
        <f t="shared" si="202"/>
        <v>0</v>
      </c>
      <c r="AW89" s="241">
        <f>SUM(AS89+AT89-AU89)</f>
        <v>0</v>
      </c>
      <c r="AX89" s="267"/>
      <c r="AY89" s="267"/>
      <c r="AZ89" s="241">
        <f t="shared" si="203"/>
        <v>0</v>
      </c>
      <c r="BA89" s="241">
        <f>SUM(AW89+AX89-AY89)</f>
        <v>0</v>
      </c>
      <c r="BB89" s="267"/>
      <c r="BC89" s="267"/>
      <c r="BD89" s="241">
        <f t="shared" si="204"/>
        <v>0</v>
      </c>
      <c r="BE89" s="241">
        <f>SUM(BA89+BB89-BC89)</f>
        <v>0</v>
      </c>
      <c r="BF89" s="267"/>
      <c r="BG89" s="267"/>
      <c r="BH89" s="241">
        <f t="shared" si="205"/>
        <v>0</v>
      </c>
      <c r="BI89" s="241">
        <f>SUM(BE89+BF89-BG89)</f>
        <v>0</v>
      </c>
      <c r="BJ89" s="307">
        <f t="shared" si="209"/>
        <v>0</v>
      </c>
      <c r="BK89" s="307">
        <f t="shared" si="157"/>
        <v>0</v>
      </c>
    </row>
    <row r="90" spans="1:63" ht="20.100000000000001" customHeight="1" x14ac:dyDescent="0.55000000000000004">
      <c r="A90" s="221">
        <v>83</v>
      </c>
      <c r="B90" s="224" t="s">
        <v>278</v>
      </c>
      <c r="C90" s="223">
        <v>136</v>
      </c>
      <c r="D90" s="267"/>
      <c r="E90" s="270"/>
      <c r="F90" s="270"/>
      <c r="G90" s="267"/>
      <c r="H90" s="249">
        <f t="shared" si="207"/>
        <v>0</v>
      </c>
      <c r="I90" s="241">
        <f t="shared" si="208"/>
        <v>0</v>
      </c>
      <c r="J90" s="270"/>
      <c r="K90" s="270"/>
      <c r="L90" s="241">
        <v>0</v>
      </c>
      <c r="M90" s="241">
        <f>+I90-J90+K90</f>
        <v>0</v>
      </c>
      <c r="N90" s="271"/>
      <c r="O90" s="271"/>
      <c r="P90" s="241">
        <v>0</v>
      </c>
      <c r="Q90" s="241">
        <f>+M90-N90+O90</f>
        <v>0</v>
      </c>
      <c r="R90" s="270"/>
      <c r="S90" s="270"/>
      <c r="T90" s="241">
        <v>0</v>
      </c>
      <c r="U90" s="241">
        <f>+Q90-R90+S90</f>
        <v>0</v>
      </c>
      <c r="V90" s="270"/>
      <c r="W90" s="270"/>
      <c r="X90" s="241">
        <v>0</v>
      </c>
      <c r="Y90" s="241">
        <f>+U90-V90+W90</f>
        <v>0</v>
      </c>
      <c r="Z90" s="270"/>
      <c r="AA90" s="270"/>
      <c r="AB90" s="241">
        <v>0</v>
      </c>
      <c r="AC90" s="241">
        <f>+Y90-Z90+AA90</f>
        <v>0</v>
      </c>
      <c r="AD90" s="270"/>
      <c r="AE90" s="270"/>
      <c r="AF90" s="241">
        <v>0</v>
      </c>
      <c r="AG90" s="241">
        <f>+AC90-AD90+AE90</f>
        <v>0</v>
      </c>
      <c r="AH90" s="270"/>
      <c r="AI90" s="270"/>
      <c r="AJ90" s="241">
        <v>0</v>
      </c>
      <c r="AK90" s="241">
        <f>+AG90-AH90+AI90</f>
        <v>0</v>
      </c>
      <c r="AL90" s="270"/>
      <c r="AM90" s="270"/>
      <c r="AN90" s="241">
        <v>0</v>
      </c>
      <c r="AO90" s="241">
        <f>+AK90-AL90+AM90</f>
        <v>0</v>
      </c>
      <c r="AP90" s="270"/>
      <c r="AQ90" s="270"/>
      <c r="AR90" s="241">
        <v>0</v>
      </c>
      <c r="AS90" s="241">
        <f>+AO90-AP90+AQ90</f>
        <v>0</v>
      </c>
      <c r="AT90" s="270"/>
      <c r="AU90" s="270"/>
      <c r="AV90" s="241">
        <v>0</v>
      </c>
      <c r="AW90" s="241">
        <f>+AS90-AT90+AU90</f>
        <v>0</v>
      </c>
      <c r="AX90" s="270"/>
      <c r="AY90" s="270"/>
      <c r="AZ90" s="241">
        <v>0</v>
      </c>
      <c r="BA90" s="241">
        <f>+AW90-AX90+AY90</f>
        <v>0</v>
      </c>
      <c r="BB90" s="270"/>
      <c r="BC90" s="270"/>
      <c r="BD90" s="241">
        <v>0</v>
      </c>
      <c r="BE90" s="241">
        <f>+BA90-BB90+BC90</f>
        <v>0</v>
      </c>
      <c r="BF90" s="270"/>
      <c r="BG90" s="270"/>
      <c r="BH90" s="241">
        <v>0</v>
      </c>
      <c r="BI90" s="241">
        <f>+BE90-BF90+BG90</f>
        <v>0</v>
      </c>
      <c r="BJ90" s="307">
        <f t="shared" si="209"/>
        <v>0</v>
      </c>
      <c r="BK90" s="307">
        <f t="shared" si="157"/>
        <v>0</v>
      </c>
    </row>
    <row r="91" spans="1:63" ht="20.100000000000001" customHeight="1" x14ac:dyDescent="0.55000000000000004">
      <c r="A91" s="221">
        <v>84</v>
      </c>
      <c r="B91" s="225" t="s">
        <v>279</v>
      </c>
      <c r="C91" s="223"/>
      <c r="D91" s="267"/>
      <c r="E91" s="267"/>
      <c r="F91" s="270"/>
      <c r="G91" s="267"/>
      <c r="H91" s="241">
        <f t="shared" si="207"/>
        <v>0</v>
      </c>
      <c r="I91" s="241">
        <f t="shared" si="208"/>
        <v>0</v>
      </c>
      <c r="J91" s="269"/>
      <c r="K91" s="270"/>
      <c r="L91" s="241">
        <f t="shared" ref="L91:L96" si="210">SUM(H91+J91-K91)</f>
        <v>0</v>
      </c>
      <c r="M91" s="241">
        <f>SUM(I91-J91+K91)</f>
        <v>0</v>
      </c>
      <c r="N91" s="270"/>
      <c r="O91" s="267"/>
      <c r="P91" s="241">
        <f t="shared" ref="P91:P96" si="211">SUM(L91+N91-O91)</f>
        <v>0</v>
      </c>
      <c r="Q91" s="241">
        <f>SUM(M91-N91+O91)</f>
        <v>0</v>
      </c>
      <c r="R91" s="271"/>
      <c r="S91" s="271"/>
      <c r="T91" s="241">
        <f t="shared" ref="T91:T96" si="212">SUM(P91+R91-S91)</f>
        <v>0</v>
      </c>
      <c r="U91" s="241">
        <f>SUM(Q91-R91+S91)</f>
        <v>0</v>
      </c>
      <c r="V91" s="271"/>
      <c r="W91" s="271"/>
      <c r="X91" s="241">
        <f t="shared" ref="X91:X96" si="213">SUM(T91+V91-W91)</f>
        <v>0</v>
      </c>
      <c r="Y91" s="241">
        <f>SUM(U91-V91+W91)</f>
        <v>0</v>
      </c>
      <c r="Z91" s="271"/>
      <c r="AA91" s="271"/>
      <c r="AB91" s="241">
        <f t="shared" ref="AB91:AB96" si="214">SUM(X91+Z91-AA91)</f>
        <v>0</v>
      </c>
      <c r="AC91" s="241">
        <f>SUM(Y91-Z91+AA91)</f>
        <v>0</v>
      </c>
      <c r="AD91" s="271"/>
      <c r="AE91" s="271"/>
      <c r="AF91" s="241">
        <f t="shared" ref="AF91:AF96" si="215">SUM(AB91+AD91-AE91)</f>
        <v>0</v>
      </c>
      <c r="AG91" s="241">
        <f>SUM(AC91-AD91+AE91)</f>
        <v>0</v>
      </c>
      <c r="AH91" s="271"/>
      <c r="AI91" s="271"/>
      <c r="AJ91" s="241">
        <f t="shared" ref="AJ91:AJ96" si="216">SUM(AF91+AH91-AI91)</f>
        <v>0</v>
      </c>
      <c r="AK91" s="241">
        <f>SUM(AG91-AH91+AI91)</f>
        <v>0</v>
      </c>
      <c r="AL91" s="271"/>
      <c r="AM91" s="271"/>
      <c r="AN91" s="241">
        <f t="shared" ref="AN91:AN96" si="217">SUM(AJ91+AL91-AM91)</f>
        <v>0</v>
      </c>
      <c r="AO91" s="241">
        <f>SUM(AK91-AL91+AM91)</f>
        <v>0</v>
      </c>
      <c r="AP91" s="271"/>
      <c r="AQ91" s="271"/>
      <c r="AR91" s="241">
        <f t="shared" ref="AR91:AR96" si="218">SUM(AN91+AP91-AQ91)</f>
        <v>0</v>
      </c>
      <c r="AS91" s="241">
        <f>SUM(AO91-AP91+AQ91)</f>
        <v>0</v>
      </c>
      <c r="AT91" s="271"/>
      <c r="AU91" s="271"/>
      <c r="AV91" s="241">
        <f t="shared" ref="AV91:AV96" si="219">SUM(AR91+AT91-AU91)</f>
        <v>0</v>
      </c>
      <c r="AW91" s="241">
        <f>SUM(AS91-AT91+AU91)</f>
        <v>0</v>
      </c>
      <c r="AX91" s="271"/>
      <c r="AY91" s="271"/>
      <c r="AZ91" s="241">
        <f t="shared" ref="AZ91:AZ96" si="220">SUM(AV91+AX91-AY91)</f>
        <v>0</v>
      </c>
      <c r="BA91" s="241">
        <f>SUM(AW91-AX91+AY91)</f>
        <v>0</v>
      </c>
      <c r="BB91" s="271"/>
      <c r="BC91" s="271"/>
      <c r="BD91" s="241">
        <f t="shared" ref="BD91:BD96" si="221">SUM(AZ91+BB91-BC91)</f>
        <v>0</v>
      </c>
      <c r="BE91" s="241">
        <f>SUM(BA91-BB91+BC91)</f>
        <v>0</v>
      </c>
      <c r="BF91" s="271"/>
      <c r="BG91" s="271"/>
      <c r="BH91" s="241">
        <f t="shared" ref="BH91:BH96" si="222">SUM(BD91+BF91-BG91)</f>
        <v>0</v>
      </c>
      <c r="BI91" s="241">
        <f>SUM(BE91-BF91+BG91)</f>
        <v>0</v>
      </c>
      <c r="BJ91" s="307">
        <f t="shared" si="209"/>
        <v>0</v>
      </c>
      <c r="BK91" s="307">
        <f t="shared" si="157"/>
        <v>0</v>
      </c>
    </row>
    <row r="92" spans="1:63" ht="20.100000000000001" customHeight="1" x14ac:dyDescent="0.55000000000000004">
      <c r="A92" s="221">
        <v>85</v>
      </c>
      <c r="B92" s="222" t="s">
        <v>280</v>
      </c>
      <c r="C92" s="223"/>
      <c r="D92" s="267"/>
      <c r="E92" s="267"/>
      <c r="F92" s="269"/>
      <c r="G92" s="267"/>
      <c r="H92" s="241">
        <f t="shared" si="207"/>
        <v>0</v>
      </c>
      <c r="I92" s="241">
        <f t="shared" si="208"/>
        <v>0</v>
      </c>
      <c r="J92" s="271"/>
      <c r="K92" s="271"/>
      <c r="L92" s="241">
        <f t="shared" si="210"/>
        <v>0</v>
      </c>
      <c r="M92" s="241">
        <f>SUM(I92+J92-K92)</f>
        <v>0</v>
      </c>
      <c r="N92" s="267"/>
      <c r="O92" s="267"/>
      <c r="P92" s="241">
        <f t="shared" si="211"/>
        <v>0</v>
      </c>
      <c r="Q92" s="241">
        <f>SUM(M92+N92-O92)</f>
        <v>0</v>
      </c>
      <c r="R92" s="270"/>
      <c r="S92" s="267"/>
      <c r="T92" s="241">
        <f t="shared" si="212"/>
        <v>0</v>
      </c>
      <c r="U92" s="241">
        <f>SUM(Q92+R92-S92)</f>
        <v>0</v>
      </c>
      <c r="V92" s="270"/>
      <c r="W92" s="267"/>
      <c r="X92" s="241">
        <f t="shared" si="213"/>
        <v>0</v>
      </c>
      <c r="Y92" s="241">
        <f>SUM(U92+V92-W92)</f>
        <v>0</v>
      </c>
      <c r="Z92" s="270"/>
      <c r="AA92" s="267"/>
      <c r="AB92" s="241">
        <f t="shared" si="214"/>
        <v>0</v>
      </c>
      <c r="AC92" s="241">
        <f>SUM(Y92+Z92-AA92)</f>
        <v>0</v>
      </c>
      <c r="AD92" s="270"/>
      <c r="AE92" s="267"/>
      <c r="AF92" s="241">
        <f t="shared" si="215"/>
        <v>0</v>
      </c>
      <c r="AG92" s="241">
        <f>SUM(AC92+AD92-AE92)</f>
        <v>0</v>
      </c>
      <c r="AH92" s="270"/>
      <c r="AI92" s="267"/>
      <c r="AJ92" s="241">
        <f t="shared" si="216"/>
        <v>0</v>
      </c>
      <c r="AK92" s="241">
        <f>SUM(AG92+AH92-AI92)</f>
        <v>0</v>
      </c>
      <c r="AL92" s="270"/>
      <c r="AM92" s="267"/>
      <c r="AN92" s="241">
        <f t="shared" si="217"/>
        <v>0</v>
      </c>
      <c r="AO92" s="241">
        <f>SUM(AK92+AL92-AM92)</f>
        <v>0</v>
      </c>
      <c r="AP92" s="270"/>
      <c r="AQ92" s="267"/>
      <c r="AR92" s="241">
        <f t="shared" si="218"/>
        <v>0</v>
      </c>
      <c r="AS92" s="241">
        <f>SUM(AO92+AP92-AQ92)</f>
        <v>0</v>
      </c>
      <c r="AT92" s="270"/>
      <c r="AU92" s="267"/>
      <c r="AV92" s="241">
        <f t="shared" si="219"/>
        <v>0</v>
      </c>
      <c r="AW92" s="241">
        <f>SUM(AS92+AT92-AU92)</f>
        <v>0</v>
      </c>
      <c r="AX92" s="270"/>
      <c r="AY92" s="267"/>
      <c r="AZ92" s="241">
        <f t="shared" si="220"/>
        <v>0</v>
      </c>
      <c r="BA92" s="241">
        <f>SUM(AW92+AX92-AY92)</f>
        <v>0</v>
      </c>
      <c r="BB92" s="270"/>
      <c r="BC92" s="267"/>
      <c r="BD92" s="241">
        <f t="shared" si="221"/>
        <v>0</v>
      </c>
      <c r="BE92" s="241">
        <f>SUM(BA92+BB92-BC92)</f>
        <v>0</v>
      </c>
      <c r="BF92" s="270"/>
      <c r="BG92" s="267"/>
      <c r="BH92" s="241">
        <f t="shared" si="222"/>
        <v>0</v>
      </c>
      <c r="BI92" s="241">
        <f>SUM(BE92+BF92-BG92)</f>
        <v>0</v>
      </c>
      <c r="BJ92" s="307">
        <f t="shared" si="209"/>
        <v>0</v>
      </c>
      <c r="BK92" s="307">
        <f t="shared" ref="BK92:BK97" si="223">+G92+K92+O92+S92+W92+AA92+AE92</f>
        <v>0</v>
      </c>
    </row>
    <row r="93" spans="1:63" ht="20.100000000000001" customHeight="1" x14ac:dyDescent="0.55000000000000004">
      <c r="A93" s="221">
        <v>86</v>
      </c>
      <c r="B93" s="225" t="s">
        <v>281</v>
      </c>
      <c r="C93" s="223">
        <v>139</v>
      </c>
      <c r="D93" s="270"/>
      <c r="E93" s="270"/>
      <c r="F93" s="271"/>
      <c r="G93" s="267"/>
      <c r="H93" s="241">
        <f t="shared" si="207"/>
        <v>0</v>
      </c>
      <c r="I93" s="241">
        <f t="shared" si="208"/>
        <v>0</v>
      </c>
      <c r="J93" s="270"/>
      <c r="K93" s="270"/>
      <c r="L93" s="241">
        <f t="shared" si="210"/>
        <v>0</v>
      </c>
      <c r="M93" s="241">
        <f>SUM(I93+K93-L93)</f>
        <v>0</v>
      </c>
      <c r="N93" s="270"/>
      <c r="O93" s="267"/>
      <c r="P93" s="241">
        <f t="shared" si="211"/>
        <v>0</v>
      </c>
      <c r="Q93" s="241">
        <f>SUM(M93+O93-P93)</f>
        <v>0</v>
      </c>
      <c r="R93" s="269"/>
      <c r="S93" s="267"/>
      <c r="T93" s="241">
        <f t="shared" si="212"/>
        <v>0</v>
      </c>
      <c r="U93" s="241">
        <f>SUM(Q93+S93-T93)</f>
        <v>0</v>
      </c>
      <c r="V93" s="269"/>
      <c r="W93" s="267"/>
      <c r="X93" s="241">
        <f t="shared" si="213"/>
        <v>0</v>
      </c>
      <c r="Y93" s="241">
        <f>SUM(U93+W93-X93)</f>
        <v>0</v>
      </c>
      <c r="Z93" s="269"/>
      <c r="AA93" s="267"/>
      <c r="AB93" s="241">
        <f t="shared" si="214"/>
        <v>0</v>
      </c>
      <c r="AC93" s="241">
        <f>SUM(Y93+AA93-AB93)</f>
        <v>0</v>
      </c>
      <c r="AD93" s="269"/>
      <c r="AE93" s="267"/>
      <c r="AF93" s="241">
        <f t="shared" si="215"/>
        <v>0</v>
      </c>
      <c r="AG93" s="241">
        <f>SUM(AC93+AE93-AF93)</f>
        <v>0</v>
      </c>
      <c r="AH93" s="269"/>
      <c r="AI93" s="267"/>
      <c r="AJ93" s="241">
        <f t="shared" si="216"/>
        <v>0</v>
      </c>
      <c r="AK93" s="241">
        <f>SUM(AG93+AI93-AJ93)</f>
        <v>0</v>
      </c>
      <c r="AL93" s="269"/>
      <c r="AM93" s="267"/>
      <c r="AN93" s="241">
        <f t="shared" si="217"/>
        <v>0</v>
      </c>
      <c r="AO93" s="241">
        <f>SUM(AK93+AM93-AN93)</f>
        <v>0</v>
      </c>
      <c r="AP93" s="269"/>
      <c r="AQ93" s="267"/>
      <c r="AR93" s="241">
        <f t="shared" si="218"/>
        <v>0</v>
      </c>
      <c r="AS93" s="241">
        <f>SUM(AO93+AQ93-AR93)</f>
        <v>0</v>
      </c>
      <c r="AT93" s="269"/>
      <c r="AU93" s="267"/>
      <c r="AV93" s="241">
        <f t="shared" si="219"/>
        <v>0</v>
      </c>
      <c r="AW93" s="241">
        <f>SUM(AS93+AU93-AV93)</f>
        <v>0</v>
      </c>
      <c r="AX93" s="269"/>
      <c r="AY93" s="267"/>
      <c r="AZ93" s="241">
        <f t="shared" si="220"/>
        <v>0</v>
      </c>
      <c r="BA93" s="241">
        <f>SUM(AW93+AY93-AZ93)</f>
        <v>0</v>
      </c>
      <c r="BB93" s="269"/>
      <c r="BC93" s="267"/>
      <c r="BD93" s="241">
        <f t="shared" si="221"/>
        <v>0</v>
      </c>
      <c r="BE93" s="241">
        <f>SUM(BA93+BC93-BD93)</f>
        <v>0</v>
      </c>
      <c r="BF93" s="269"/>
      <c r="BG93" s="267"/>
      <c r="BH93" s="241">
        <f t="shared" si="222"/>
        <v>0</v>
      </c>
      <c r="BI93" s="241">
        <f>SUM(BE93+BG93-BH93)</f>
        <v>0</v>
      </c>
      <c r="BJ93" s="307">
        <f t="shared" si="209"/>
        <v>0</v>
      </c>
      <c r="BK93" s="307">
        <f t="shared" si="223"/>
        <v>0</v>
      </c>
    </row>
    <row r="94" spans="1:63" ht="20.100000000000001" customHeight="1" x14ac:dyDescent="0.55000000000000004">
      <c r="A94" s="221">
        <v>87</v>
      </c>
      <c r="B94" s="222" t="s">
        <v>282</v>
      </c>
      <c r="C94" s="223"/>
      <c r="D94" s="269"/>
      <c r="E94" s="271"/>
      <c r="F94" s="270"/>
      <c r="G94" s="267"/>
      <c r="H94" s="241">
        <f t="shared" si="207"/>
        <v>0</v>
      </c>
      <c r="I94" s="241">
        <f t="shared" si="208"/>
        <v>0</v>
      </c>
      <c r="J94" s="270"/>
      <c r="K94" s="269"/>
      <c r="L94" s="241">
        <f t="shared" si="210"/>
        <v>0</v>
      </c>
      <c r="M94" s="241">
        <f>SUM(I94+J94-K94)</f>
        <v>0</v>
      </c>
      <c r="N94" s="270"/>
      <c r="O94" s="270"/>
      <c r="P94" s="241">
        <f t="shared" si="211"/>
        <v>0</v>
      </c>
      <c r="Q94" s="241">
        <f>SUM(M94+N94-O94)</f>
        <v>0</v>
      </c>
      <c r="R94" s="269"/>
      <c r="S94" s="270"/>
      <c r="T94" s="241">
        <f t="shared" si="212"/>
        <v>0</v>
      </c>
      <c r="U94" s="241">
        <f>SUM(Q94+R94-S94)</f>
        <v>0</v>
      </c>
      <c r="V94" s="269"/>
      <c r="W94" s="270"/>
      <c r="X94" s="241">
        <f t="shared" si="213"/>
        <v>0</v>
      </c>
      <c r="Y94" s="241">
        <f>SUM(U94+V94-W94)</f>
        <v>0</v>
      </c>
      <c r="Z94" s="269"/>
      <c r="AA94" s="270"/>
      <c r="AB94" s="241">
        <f t="shared" si="214"/>
        <v>0</v>
      </c>
      <c r="AC94" s="241">
        <f>SUM(Y94+Z94-AA94)</f>
        <v>0</v>
      </c>
      <c r="AD94" s="269"/>
      <c r="AE94" s="270"/>
      <c r="AF94" s="241">
        <f t="shared" si="215"/>
        <v>0</v>
      </c>
      <c r="AG94" s="241">
        <f>SUM(AC94+AD94-AE94)</f>
        <v>0</v>
      </c>
      <c r="AH94" s="269"/>
      <c r="AI94" s="270"/>
      <c r="AJ94" s="241">
        <f t="shared" si="216"/>
        <v>0</v>
      </c>
      <c r="AK94" s="241">
        <f>SUM(AG94+AH94-AI94)</f>
        <v>0</v>
      </c>
      <c r="AL94" s="269"/>
      <c r="AM94" s="270"/>
      <c r="AN94" s="241">
        <f t="shared" si="217"/>
        <v>0</v>
      </c>
      <c r="AO94" s="241">
        <f>SUM(AK94+AL94-AM94)</f>
        <v>0</v>
      </c>
      <c r="AP94" s="269"/>
      <c r="AQ94" s="270"/>
      <c r="AR94" s="241">
        <f t="shared" si="218"/>
        <v>0</v>
      </c>
      <c r="AS94" s="241">
        <f>SUM(AO94+AP94-AQ94)</f>
        <v>0</v>
      </c>
      <c r="AT94" s="269"/>
      <c r="AU94" s="270"/>
      <c r="AV94" s="241">
        <f t="shared" si="219"/>
        <v>0</v>
      </c>
      <c r="AW94" s="241">
        <f>SUM(AS94+AT94-AU94)</f>
        <v>0</v>
      </c>
      <c r="AX94" s="269"/>
      <c r="AY94" s="270"/>
      <c r="AZ94" s="241">
        <f t="shared" si="220"/>
        <v>0</v>
      </c>
      <c r="BA94" s="241">
        <f>SUM(AW94+AX94-AY94)</f>
        <v>0</v>
      </c>
      <c r="BB94" s="269"/>
      <c r="BC94" s="270"/>
      <c r="BD94" s="241">
        <f t="shared" si="221"/>
        <v>0</v>
      </c>
      <c r="BE94" s="241">
        <f>SUM(BA94+BB94-BC94)</f>
        <v>0</v>
      </c>
      <c r="BF94" s="269"/>
      <c r="BG94" s="270"/>
      <c r="BH94" s="241">
        <f t="shared" si="222"/>
        <v>0</v>
      </c>
      <c r="BI94" s="241">
        <f>SUM(BE94+BF94-BG94)</f>
        <v>0</v>
      </c>
      <c r="BJ94" s="307">
        <f t="shared" si="209"/>
        <v>0</v>
      </c>
      <c r="BK94" s="307">
        <f t="shared" si="223"/>
        <v>0</v>
      </c>
    </row>
    <row r="95" spans="1:63" ht="20.100000000000001" customHeight="1" x14ac:dyDescent="0.55000000000000004">
      <c r="A95" s="221">
        <v>88</v>
      </c>
      <c r="B95" s="230" t="s">
        <v>138</v>
      </c>
      <c r="C95" s="223">
        <v>141</v>
      </c>
      <c r="D95" s="271"/>
      <c r="E95" s="267"/>
      <c r="F95" s="270"/>
      <c r="G95" s="267"/>
      <c r="H95" s="241">
        <f t="shared" si="207"/>
        <v>0</v>
      </c>
      <c r="I95" s="241">
        <f t="shared" si="208"/>
        <v>0</v>
      </c>
      <c r="J95" s="270"/>
      <c r="K95" s="269"/>
      <c r="L95" s="241">
        <f t="shared" si="210"/>
        <v>0</v>
      </c>
      <c r="M95" s="241">
        <f>SUM(I95-J95+K95)</f>
        <v>0</v>
      </c>
      <c r="N95" s="270"/>
      <c r="O95" s="271"/>
      <c r="P95" s="241">
        <f t="shared" si="211"/>
        <v>0</v>
      </c>
      <c r="Q95" s="241">
        <f>SUM(M95-N95+O95)</f>
        <v>0</v>
      </c>
      <c r="R95" s="271"/>
      <c r="S95" s="271"/>
      <c r="T95" s="241">
        <f t="shared" si="212"/>
        <v>0</v>
      </c>
      <c r="U95" s="241">
        <f>SUM(Q95-R95+S95)</f>
        <v>0</v>
      </c>
      <c r="V95" s="271"/>
      <c r="W95" s="271"/>
      <c r="X95" s="241">
        <f t="shared" si="213"/>
        <v>0</v>
      </c>
      <c r="Y95" s="241">
        <f>SUM(U95-V95+W95)</f>
        <v>0</v>
      </c>
      <c r="Z95" s="271"/>
      <c r="AA95" s="271"/>
      <c r="AB95" s="241">
        <f t="shared" si="214"/>
        <v>0</v>
      </c>
      <c r="AC95" s="241">
        <f>SUM(Y95-Z95+AA95)</f>
        <v>0</v>
      </c>
      <c r="AD95" s="271"/>
      <c r="AE95" s="271"/>
      <c r="AF95" s="241">
        <f t="shared" si="215"/>
        <v>0</v>
      </c>
      <c r="AG95" s="241">
        <f>SUM(AC95-AD95+AE95)</f>
        <v>0</v>
      </c>
      <c r="AH95" s="271"/>
      <c r="AI95" s="271"/>
      <c r="AJ95" s="241">
        <f t="shared" si="216"/>
        <v>0</v>
      </c>
      <c r="AK95" s="241">
        <f>SUM(AG95-AH95+AI95)</f>
        <v>0</v>
      </c>
      <c r="AL95" s="271"/>
      <c r="AM95" s="271"/>
      <c r="AN95" s="241">
        <f t="shared" si="217"/>
        <v>0</v>
      </c>
      <c r="AO95" s="241">
        <f>SUM(AK95-AL95+AM95)</f>
        <v>0</v>
      </c>
      <c r="AP95" s="271"/>
      <c r="AQ95" s="271"/>
      <c r="AR95" s="241">
        <f t="shared" si="218"/>
        <v>0</v>
      </c>
      <c r="AS95" s="241">
        <f>SUM(AO95-AP95+AQ95)</f>
        <v>0</v>
      </c>
      <c r="AT95" s="271"/>
      <c r="AU95" s="271"/>
      <c r="AV95" s="241">
        <f t="shared" si="219"/>
        <v>0</v>
      </c>
      <c r="AW95" s="241">
        <f>SUM(AS95-AT95+AU95)</f>
        <v>0</v>
      </c>
      <c r="AX95" s="271"/>
      <c r="AY95" s="271"/>
      <c r="AZ95" s="241">
        <f t="shared" si="220"/>
        <v>0</v>
      </c>
      <c r="BA95" s="241">
        <f>SUM(AW95-AX95+AY95)</f>
        <v>0</v>
      </c>
      <c r="BB95" s="271"/>
      <c r="BC95" s="271"/>
      <c r="BD95" s="241">
        <f t="shared" si="221"/>
        <v>0</v>
      </c>
      <c r="BE95" s="241">
        <f>SUM(BA95-BB95+BC95)</f>
        <v>0</v>
      </c>
      <c r="BF95" s="271"/>
      <c r="BG95" s="271"/>
      <c r="BH95" s="241">
        <f t="shared" si="222"/>
        <v>0</v>
      </c>
      <c r="BI95" s="241">
        <f>SUM(BE95-BF95+BG95)</f>
        <v>0</v>
      </c>
      <c r="BJ95" s="307">
        <f t="shared" si="209"/>
        <v>0</v>
      </c>
      <c r="BK95" s="307">
        <f t="shared" si="223"/>
        <v>0</v>
      </c>
    </row>
    <row r="96" spans="1:63" ht="20.100000000000001" customHeight="1" x14ac:dyDescent="0.55000000000000004">
      <c r="A96" s="221">
        <v>89</v>
      </c>
      <c r="B96" s="231" t="s">
        <v>11</v>
      </c>
      <c r="C96" s="223">
        <v>142</v>
      </c>
      <c r="D96" s="267"/>
      <c r="E96" s="267"/>
      <c r="F96" s="270"/>
      <c r="G96" s="267"/>
      <c r="H96" s="241">
        <f t="shared" si="207"/>
        <v>0</v>
      </c>
      <c r="I96" s="241">
        <f t="shared" si="208"/>
        <v>0</v>
      </c>
      <c r="J96" s="271"/>
      <c r="K96" s="269"/>
      <c r="L96" s="242">
        <f t="shared" si="210"/>
        <v>0</v>
      </c>
      <c r="M96" s="241">
        <v>0</v>
      </c>
      <c r="N96" s="271"/>
      <c r="O96" s="270"/>
      <c r="P96" s="242">
        <f t="shared" si="211"/>
        <v>0</v>
      </c>
      <c r="Q96" s="242">
        <v>0</v>
      </c>
      <c r="R96" s="270"/>
      <c r="S96" s="270"/>
      <c r="T96" s="241">
        <f t="shared" si="212"/>
        <v>0</v>
      </c>
      <c r="U96" s="241">
        <v>0</v>
      </c>
      <c r="V96" s="270"/>
      <c r="W96" s="270"/>
      <c r="X96" s="241">
        <f t="shared" si="213"/>
        <v>0</v>
      </c>
      <c r="Y96" s="241">
        <v>0</v>
      </c>
      <c r="Z96" s="270"/>
      <c r="AA96" s="270"/>
      <c r="AB96" s="241">
        <f t="shared" si="214"/>
        <v>0</v>
      </c>
      <c r="AC96" s="241">
        <v>0</v>
      </c>
      <c r="AD96" s="270"/>
      <c r="AE96" s="270"/>
      <c r="AF96" s="241">
        <f t="shared" si="215"/>
        <v>0</v>
      </c>
      <c r="AG96" s="241">
        <v>0</v>
      </c>
      <c r="AH96" s="270"/>
      <c r="AI96" s="270"/>
      <c r="AJ96" s="241">
        <f t="shared" si="216"/>
        <v>0</v>
      </c>
      <c r="AK96" s="241">
        <v>0</v>
      </c>
      <c r="AL96" s="270"/>
      <c r="AM96" s="270"/>
      <c r="AN96" s="241">
        <f t="shared" si="217"/>
        <v>0</v>
      </c>
      <c r="AO96" s="241">
        <v>0</v>
      </c>
      <c r="AP96" s="270"/>
      <c r="AQ96" s="270"/>
      <c r="AR96" s="241">
        <f t="shared" si="218"/>
        <v>0</v>
      </c>
      <c r="AS96" s="241">
        <v>0</v>
      </c>
      <c r="AT96" s="270"/>
      <c r="AU96" s="270"/>
      <c r="AV96" s="241">
        <f t="shared" si="219"/>
        <v>0</v>
      </c>
      <c r="AW96" s="241">
        <v>0</v>
      </c>
      <c r="AX96" s="270"/>
      <c r="AY96" s="270"/>
      <c r="AZ96" s="241">
        <f t="shared" si="220"/>
        <v>0</v>
      </c>
      <c r="BA96" s="241">
        <v>0</v>
      </c>
      <c r="BB96" s="270"/>
      <c r="BC96" s="270"/>
      <c r="BD96" s="241">
        <f t="shared" si="221"/>
        <v>0</v>
      </c>
      <c r="BE96" s="241">
        <v>0</v>
      </c>
      <c r="BF96" s="270"/>
      <c r="BG96" s="270"/>
      <c r="BH96" s="241">
        <f t="shared" si="222"/>
        <v>0</v>
      </c>
      <c r="BI96" s="241">
        <v>0</v>
      </c>
      <c r="BJ96" s="307">
        <f t="shared" si="209"/>
        <v>0</v>
      </c>
      <c r="BK96" s="307">
        <f t="shared" si="223"/>
        <v>0</v>
      </c>
    </row>
    <row r="97" spans="1:63" ht="20.100000000000001" customHeight="1" x14ac:dyDescent="0.55000000000000004">
      <c r="A97" s="221">
        <v>90</v>
      </c>
      <c r="B97" s="232" t="s">
        <v>283</v>
      </c>
      <c r="C97" s="233"/>
      <c r="D97" s="284"/>
      <c r="E97" s="284"/>
      <c r="F97" s="284"/>
      <c r="G97" s="284"/>
      <c r="H97" s="251">
        <f t="shared" si="207"/>
        <v>0</v>
      </c>
      <c r="I97" s="241">
        <f t="shared" si="208"/>
        <v>0</v>
      </c>
      <c r="J97" s="284"/>
      <c r="K97" s="285"/>
      <c r="L97" s="286">
        <f t="shared" ref="L97" si="224">H97+J97-K97</f>
        <v>0</v>
      </c>
      <c r="M97" s="287"/>
      <c r="N97" s="284"/>
      <c r="O97" s="285"/>
      <c r="P97" s="286">
        <f t="shared" ref="P97" si="225">L97+N97-O97</f>
        <v>0</v>
      </c>
      <c r="Q97" s="286"/>
      <c r="R97" s="285"/>
      <c r="S97" s="285"/>
      <c r="T97" s="287">
        <f t="shared" ref="T97" si="226">P97+R97-S97</f>
        <v>0</v>
      </c>
      <c r="U97" s="287"/>
      <c r="V97" s="285"/>
      <c r="W97" s="285"/>
      <c r="X97" s="287">
        <f t="shared" ref="X97" si="227">T97+V97-W97</f>
        <v>0</v>
      </c>
      <c r="Y97" s="287"/>
      <c r="Z97" s="285"/>
      <c r="AA97" s="285"/>
      <c r="AB97" s="287">
        <f t="shared" ref="AB97" si="228">X97+Z97-AA97</f>
        <v>0</v>
      </c>
      <c r="AC97" s="287"/>
      <c r="AD97" s="285"/>
      <c r="AE97" s="285"/>
      <c r="AF97" s="287">
        <f t="shared" ref="AF97" si="229">AB97+AD97-AE97</f>
        <v>0</v>
      </c>
      <c r="AG97" s="287"/>
      <c r="AH97" s="285"/>
      <c r="AI97" s="285"/>
      <c r="AJ97" s="287">
        <f t="shared" ref="AJ97" si="230">AF97+AH97-AI97</f>
        <v>0</v>
      </c>
      <c r="AK97" s="287"/>
      <c r="AL97" s="285"/>
      <c r="AM97" s="285"/>
      <c r="AN97" s="287">
        <f t="shared" ref="AN97" si="231">AJ97+AL97-AM97</f>
        <v>0</v>
      </c>
      <c r="AO97" s="287"/>
      <c r="AP97" s="285"/>
      <c r="AQ97" s="285"/>
      <c r="AR97" s="287">
        <f t="shared" ref="AR97" si="232">AN97+AP97-AQ97</f>
        <v>0</v>
      </c>
      <c r="AS97" s="287"/>
      <c r="AT97" s="285"/>
      <c r="AU97" s="285"/>
      <c r="AV97" s="287">
        <f t="shared" ref="AV97" si="233">AR97+AT97-AU97</f>
        <v>0</v>
      </c>
      <c r="AW97" s="287"/>
      <c r="AX97" s="285"/>
      <c r="AY97" s="285"/>
      <c r="AZ97" s="287">
        <f t="shared" ref="AZ97" si="234">AV97+AX97-AY97</f>
        <v>0</v>
      </c>
      <c r="BA97" s="287"/>
      <c r="BB97" s="285"/>
      <c r="BC97" s="285"/>
      <c r="BD97" s="287">
        <f t="shared" ref="BD97" si="235">AZ97+BB97-BC97</f>
        <v>0</v>
      </c>
      <c r="BE97" s="287"/>
      <c r="BF97" s="285"/>
      <c r="BG97" s="285"/>
      <c r="BH97" s="287">
        <f t="shared" ref="BH97" si="236">BD97+BF97-BG97</f>
        <v>0</v>
      </c>
      <c r="BI97" s="287"/>
      <c r="BJ97" s="307">
        <f t="shared" si="209"/>
        <v>0</v>
      </c>
      <c r="BK97" s="307">
        <f t="shared" si="223"/>
        <v>0</v>
      </c>
    </row>
    <row r="98" spans="1:63" s="240" customFormat="1" ht="20.100000000000001" customHeight="1" x14ac:dyDescent="0.5">
      <c r="A98" s="59"/>
      <c r="B98" s="159" t="s">
        <v>192</v>
      </c>
      <c r="C98" s="58"/>
      <c r="D98" s="245">
        <f t="shared" ref="D98:E98" si="237">SUM(D8:D97)</f>
        <v>14683845.149999999</v>
      </c>
      <c r="E98" s="245">
        <f t="shared" si="237"/>
        <v>14683845.15</v>
      </c>
      <c r="F98" s="245">
        <f t="shared" ref="F98" si="238">SUM(F8:F97)</f>
        <v>32950</v>
      </c>
      <c r="G98" s="245">
        <f t="shared" ref="G98" si="239">SUM(G8:G97)</f>
        <v>32950</v>
      </c>
      <c r="H98" s="246">
        <f t="shared" ref="H98" si="240">SUM(H8:H97)</f>
        <v>14683845.149999999</v>
      </c>
      <c r="I98" s="246">
        <f t="shared" ref="I98:L98" si="241">SUM(I8:I97)</f>
        <v>14683845.15</v>
      </c>
      <c r="J98" s="245">
        <f t="shared" si="241"/>
        <v>34083.49</v>
      </c>
      <c r="K98" s="245">
        <f t="shared" si="241"/>
        <v>34083.490000000005</v>
      </c>
      <c r="L98" s="246">
        <f t="shared" si="241"/>
        <v>14683315.15</v>
      </c>
      <c r="M98" s="246">
        <f t="shared" ref="M98:P98" si="242">SUM(M8:M97)</f>
        <v>14683315.15</v>
      </c>
      <c r="N98" s="245">
        <f t="shared" si="242"/>
        <v>33822</v>
      </c>
      <c r="O98" s="245">
        <f t="shared" si="242"/>
        <v>33822</v>
      </c>
      <c r="P98" s="246">
        <f t="shared" si="242"/>
        <v>14683315.15</v>
      </c>
      <c r="Q98" s="246">
        <f t="shared" ref="Q98:T98" si="243">SUM(Q8:Q97)</f>
        <v>14683315.15</v>
      </c>
      <c r="R98" s="245">
        <f t="shared" si="243"/>
        <v>69534.19</v>
      </c>
      <c r="S98" s="245">
        <f t="shared" si="243"/>
        <v>69534.19</v>
      </c>
      <c r="T98" s="246">
        <f t="shared" si="243"/>
        <v>14684125.9</v>
      </c>
      <c r="U98" s="246">
        <f t="shared" ref="U98:X98" si="244">SUM(U8:U97)</f>
        <v>14684125.9</v>
      </c>
      <c r="V98" s="245">
        <f t="shared" si="244"/>
        <v>52658.62</v>
      </c>
      <c r="W98" s="245">
        <f t="shared" si="244"/>
        <v>52658.619999999995</v>
      </c>
      <c r="X98" s="246">
        <f t="shared" si="244"/>
        <v>14684744.559999999</v>
      </c>
      <c r="Y98" s="246">
        <f t="shared" ref="Y98:AB98" si="245">SUM(Y8:Y97)</f>
        <v>14684744.560000001</v>
      </c>
      <c r="Z98" s="245">
        <f t="shared" si="245"/>
        <v>99296.400000000009</v>
      </c>
      <c r="AA98" s="245">
        <f t="shared" si="245"/>
        <v>99296.400000000009</v>
      </c>
      <c r="AB98" s="246">
        <f t="shared" si="245"/>
        <v>14681733.449999999</v>
      </c>
      <c r="AC98" s="246">
        <f t="shared" ref="AC98:AF98" si="246">SUM(AC8:AC97)</f>
        <v>14681733.450000003</v>
      </c>
      <c r="AD98" s="245">
        <f t="shared" si="246"/>
        <v>57436.3</v>
      </c>
      <c r="AE98" s="245">
        <f t="shared" si="246"/>
        <v>57436.3</v>
      </c>
      <c r="AF98" s="246">
        <f t="shared" si="246"/>
        <v>14682233.450000001</v>
      </c>
      <c r="AG98" s="246">
        <f t="shared" ref="AG98:AJ98" si="247">SUM(AG8:AG97)</f>
        <v>14682233.450000003</v>
      </c>
      <c r="AH98" s="245">
        <f t="shared" si="247"/>
        <v>43346.37</v>
      </c>
      <c r="AI98" s="245">
        <f t="shared" si="247"/>
        <v>43346.369999999995</v>
      </c>
      <c r="AJ98" s="246">
        <f t="shared" si="247"/>
        <v>14680433.449999999</v>
      </c>
      <c r="AK98" s="246">
        <f t="shared" ref="AK98:AN98" si="248">SUM(AK8:AK97)</f>
        <v>14680433.450000003</v>
      </c>
      <c r="AL98" s="245">
        <f t="shared" si="248"/>
        <v>171735.96000000002</v>
      </c>
      <c r="AM98" s="245">
        <f t="shared" si="248"/>
        <v>171735.96</v>
      </c>
      <c r="AN98" s="246">
        <f t="shared" si="248"/>
        <v>14739364.760000002</v>
      </c>
      <c r="AO98" s="246">
        <f t="shared" ref="AO98:AR98" si="249">SUM(AO8:AO97)</f>
        <v>14739364.760000002</v>
      </c>
      <c r="AP98" s="245">
        <f t="shared" si="249"/>
        <v>230275.5</v>
      </c>
      <c r="AQ98" s="245">
        <f t="shared" si="249"/>
        <v>230275.5</v>
      </c>
      <c r="AR98" s="246">
        <f t="shared" si="249"/>
        <v>14741304.040000001</v>
      </c>
      <c r="AS98" s="246">
        <f t="shared" ref="AS98:AV98" si="250">SUM(AS8:AS97)</f>
        <v>14741304.040000003</v>
      </c>
      <c r="AT98" s="245">
        <f t="shared" si="250"/>
        <v>423265.66000000003</v>
      </c>
      <c r="AU98" s="245">
        <f t="shared" si="250"/>
        <v>423265.66</v>
      </c>
      <c r="AV98" s="246">
        <f t="shared" si="250"/>
        <v>14761009.530000001</v>
      </c>
      <c r="AW98" s="246">
        <f t="shared" ref="AW98:AZ98" si="251">SUM(AW8:AW97)</f>
        <v>14761009.530000003</v>
      </c>
      <c r="AX98" s="245">
        <f>SUM(AX8:AX97)</f>
        <v>2178787.1799999997</v>
      </c>
      <c r="AY98" s="245">
        <f t="shared" si="251"/>
        <v>2178787.1800000002</v>
      </c>
      <c r="AZ98" s="246">
        <f t="shared" si="251"/>
        <v>14817379.689999999</v>
      </c>
      <c r="BA98" s="246">
        <f t="shared" ref="BA98" si="252">SUM(BA8:BA97)</f>
        <v>14817379.690000003</v>
      </c>
      <c r="BB98" s="245">
        <f>SUM(BB8:BB97)</f>
        <v>101423.82</v>
      </c>
      <c r="BC98" s="245">
        <f t="shared" ref="BC98:BE98" si="253">SUM(BC8:BC97)</f>
        <v>101423.82</v>
      </c>
      <c r="BD98" s="246">
        <f t="shared" si="253"/>
        <v>14806379.689999999</v>
      </c>
      <c r="BE98" s="246">
        <f t="shared" si="253"/>
        <v>14806379.690000003</v>
      </c>
      <c r="BF98" s="245">
        <f>SUM(BF8:BF97)</f>
        <v>45522.43</v>
      </c>
      <c r="BG98" s="245">
        <f t="shared" ref="BG98:BI98" si="254">SUM(BG8:BG97)</f>
        <v>45522.43</v>
      </c>
      <c r="BH98" s="246">
        <f t="shared" si="254"/>
        <v>14806379.689999999</v>
      </c>
      <c r="BI98" s="246">
        <f t="shared" si="254"/>
        <v>14806379.690000003</v>
      </c>
      <c r="BJ98" s="308">
        <f t="shared" ref="BJ98:BK98" si="255">SUM(BJ8:BJ97)</f>
        <v>3427191.67</v>
      </c>
      <c r="BK98" s="308">
        <f t="shared" si="255"/>
        <v>3427191.6699999995</v>
      </c>
    </row>
    <row r="99" spans="1:63" ht="20.100000000000001" customHeight="1" x14ac:dyDescent="0.55000000000000004">
      <c r="A99" s="214"/>
      <c r="B99" s="81"/>
      <c r="C99" s="215"/>
      <c r="D99" s="129"/>
      <c r="E99" s="288"/>
      <c r="F99" s="129"/>
      <c r="G99" s="129"/>
      <c r="H99" s="289"/>
      <c r="I99" s="290"/>
      <c r="J99" s="129"/>
      <c r="K99" s="129"/>
      <c r="L99" s="289"/>
      <c r="M99" s="290"/>
      <c r="N99" s="129"/>
      <c r="O99" s="129"/>
      <c r="P99" s="289"/>
      <c r="Q99" s="290"/>
      <c r="R99" s="129"/>
      <c r="S99" s="129"/>
      <c r="T99" s="289"/>
      <c r="U99" s="290"/>
      <c r="V99" s="129"/>
      <c r="W99" s="129"/>
      <c r="X99" s="289"/>
      <c r="Y99" s="290"/>
      <c r="Z99" s="129"/>
      <c r="AA99" s="129"/>
      <c r="AB99" s="289"/>
      <c r="AC99" s="290"/>
      <c r="AD99" s="129"/>
      <c r="AE99" s="129"/>
      <c r="AF99" s="289"/>
      <c r="AG99" s="290"/>
      <c r="AH99" s="129"/>
      <c r="AI99" s="129"/>
      <c r="AJ99" s="289"/>
      <c r="AK99" s="290"/>
      <c r="AL99" s="129"/>
      <c r="AM99" s="129"/>
      <c r="AN99" s="289"/>
      <c r="AO99" s="290"/>
      <c r="AP99" s="129"/>
      <c r="AQ99" s="129"/>
      <c r="AR99" s="289"/>
      <c r="AS99" s="290"/>
      <c r="AT99" s="129"/>
      <c r="AU99" s="129"/>
      <c r="AV99" s="289"/>
      <c r="AW99" s="290"/>
      <c r="AX99" s="129"/>
      <c r="AY99" s="129"/>
      <c r="AZ99" s="289"/>
      <c r="BA99" s="290"/>
      <c r="BB99" s="129"/>
      <c r="BC99" s="129"/>
      <c r="BD99" s="289"/>
      <c r="BE99" s="290"/>
      <c r="BF99" s="129"/>
      <c r="BG99" s="129"/>
      <c r="BH99" s="289"/>
      <c r="BI99" s="290"/>
      <c r="BJ99" s="309"/>
      <c r="BK99" s="309"/>
    </row>
    <row r="100" spans="1:63" x14ac:dyDescent="0.55000000000000004">
      <c r="D100" s="238"/>
      <c r="E100" s="239">
        <f>D98-E98</f>
        <v>0</v>
      </c>
      <c r="H100" s="254"/>
      <c r="I100" s="192">
        <f>H98-I98</f>
        <v>0</v>
      </c>
      <c r="L100" s="254"/>
      <c r="M100" s="192">
        <f>L98-M98</f>
        <v>0</v>
      </c>
      <c r="P100" s="254"/>
      <c r="Q100" s="192">
        <f>P98-Q98</f>
        <v>0</v>
      </c>
      <c r="T100" s="254"/>
      <c r="U100" s="192">
        <f>T98-U98</f>
        <v>0</v>
      </c>
      <c r="X100" s="254"/>
      <c r="Y100" s="192">
        <f>X98-Y98</f>
        <v>0</v>
      </c>
      <c r="AB100" s="254"/>
      <c r="AC100" s="192">
        <f>AB98-AC98</f>
        <v>0</v>
      </c>
      <c r="AF100" s="255"/>
      <c r="AG100" s="192">
        <f>AF98-AG98</f>
        <v>0</v>
      </c>
      <c r="AJ100" s="255"/>
      <c r="AK100" s="192">
        <f>AJ98-AK98</f>
        <v>0</v>
      </c>
      <c r="AN100" s="297"/>
      <c r="AO100" s="192">
        <f>AN98-AO98</f>
        <v>0</v>
      </c>
      <c r="AR100" s="298"/>
      <c r="AS100" s="192">
        <f>AR98-AS98</f>
        <v>0</v>
      </c>
      <c r="AV100" s="299"/>
      <c r="AW100" s="192">
        <f>AV98-AW98</f>
        <v>0</v>
      </c>
      <c r="AZ100" s="300"/>
      <c r="BA100" s="192">
        <f>AZ98-BA98</f>
        <v>0</v>
      </c>
      <c r="BD100" s="313"/>
      <c r="BE100" s="192">
        <f>BD98-BE98</f>
        <v>0</v>
      </c>
      <c r="BH100" s="313"/>
      <c r="BI100" s="192">
        <f>BH98-BI98</f>
        <v>0</v>
      </c>
    </row>
    <row r="101" spans="1:63" x14ac:dyDescent="0.55000000000000004">
      <c r="D101" s="238"/>
      <c r="E101" s="238"/>
      <c r="G101" s="292"/>
      <c r="H101" s="254"/>
      <c r="I101" s="254"/>
      <c r="K101" s="292"/>
      <c r="L101" s="254"/>
      <c r="M101" s="254"/>
      <c r="O101" s="292"/>
      <c r="P101" s="254"/>
      <c r="Q101" s="254"/>
      <c r="S101" s="292"/>
      <c r="T101" s="254"/>
      <c r="U101" s="254"/>
      <c r="W101" s="292"/>
      <c r="X101" s="254"/>
      <c r="Y101" s="254"/>
      <c r="AA101" s="292"/>
      <c r="AB101" s="254"/>
      <c r="AC101" s="254"/>
      <c r="AE101" s="292"/>
      <c r="AF101" s="255"/>
      <c r="AG101" s="255"/>
      <c r="AI101" s="292"/>
      <c r="AJ101" s="255"/>
      <c r="AK101" s="255"/>
      <c r="AM101" s="292"/>
      <c r="AN101" s="297"/>
      <c r="AO101" s="297"/>
      <c r="AQ101" s="292"/>
      <c r="AR101" s="298"/>
      <c r="AS101" s="298"/>
      <c r="AU101" s="292"/>
      <c r="AV101" s="299"/>
      <c r="AW101" s="299"/>
      <c r="AY101" s="292"/>
      <c r="AZ101" s="300"/>
      <c r="BA101" s="300"/>
      <c r="BC101" s="292"/>
      <c r="BD101" s="313"/>
      <c r="BE101" s="313"/>
      <c r="BG101" s="292"/>
      <c r="BH101" s="313"/>
      <c r="BI101" s="313"/>
    </row>
    <row r="102" spans="1:63" x14ac:dyDescent="0.55000000000000004">
      <c r="D102" s="238"/>
      <c r="E102" s="238"/>
      <c r="F102" s="293"/>
      <c r="G102" s="293"/>
      <c r="H102" s="254"/>
      <c r="I102" s="254"/>
      <c r="J102" s="293"/>
      <c r="K102" s="293"/>
      <c r="L102" s="254"/>
      <c r="M102" s="254"/>
      <c r="N102" s="293"/>
      <c r="O102" s="293"/>
      <c r="P102" s="254"/>
      <c r="Q102" s="254"/>
      <c r="R102" s="293"/>
      <c r="S102" s="293"/>
      <c r="T102" s="254"/>
      <c r="U102" s="254"/>
      <c r="V102" s="293"/>
      <c r="W102" s="293"/>
      <c r="X102" s="254"/>
      <c r="Y102" s="254"/>
      <c r="Z102" s="293"/>
      <c r="AA102" s="293"/>
      <c r="AB102" s="254"/>
      <c r="AC102" s="254"/>
      <c r="AD102" s="293"/>
      <c r="AE102" s="293"/>
      <c r="AF102" s="255"/>
      <c r="AG102" s="255"/>
      <c r="AH102" s="293"/>
      <c r="AI102" s="293"/>
      <c r="AJ102" s="255"/>
      <c r="AK102" s="255"/>
      <c r="AL102" s="293"/>
      <c r="AM102" s="293"/>
      <c r="AN102" s="297"/>
      <c r="AO102" s="297"/>
      <c r="AP102" s="293"/>
      <c r="AQ102" s="293"/>
      <c r="AR102" s="298"/>
      <c r="AS102" s="298"/>
      <c r="AT102" s="293"/>
      <c r="AU102" s="293"/>
      <c r="AV102" s="299"/>
      <c r="AW102" s="299"/>
      <c r="AX102" s="293"/>
      <c r="AY102" s="293"/>
      <c r="AZ102" s="300"/>
      <c r="BA102" s="300"/>
      <c r="BB102" s="293"/>
      <c r="BC102" s="293"/>
      <c r="BD102" s="313"/>
      <c r="BE102" s="313"/>
      <c r="BF102" s="293"/>
      <c r="BG102" s="293"/>
      <c r="BH102" s="313"/>
      <c r="BI102" s="313"/>
      <c r="BK102" s="312">
        <f>BJ98-BK98</f>
        <v>0</v>
      </c>
    </row>
    <row r="103" spans="1:63" x14ac:dyDescent="0.55000000000000004">
      <c r="D103" s="294"/>
      <c r="E103" s="294"/>
      <c r="H103" s="295"/>
      <c r="I103" s="295"/>
      <c r="L103" s="295"/>
      <c r="M103" s="295"/>
      <c r="P103" s="295"/>
      <c r="Q103" s="295"/>
      <c r="T103" s="295"/>
      <c r="U103" s="295"/>
      <c r="X103" s="295"/>
      <c r="Y103" s="295"/>
      <c r="AB103" s="295"/>
      <c r="AC103" s="295"/>
      <c r="AF103" s="295"/>
      <c r="AG103" s="295"/>
      <c r="AJ103" s="295"/>
      <c r="AK103" s="295"/>
      <c r="AN103" s="295"/>
      <c r="AO103" s="295"/>
      <c r="AR103" s="295"/>
      <c r="AS103" s="295"/>
      <c r="AV103" s="295"/>
      <c r="AW103" s="295"/>
      <c r="AZ103" s="295"/>
      <c r="BA103" s="295"/>
      <c r="BD103" s="295"/>
      <c r="BE103" s="295"/>
      <c r="BH103" s="295"/>
      <c r="BI103" s="295"/>
    </row>
    <row r="104" spans="1:63" x14ac:dyDescent="0.55000000000000004">
      <c r="D104" s="296"/>
      <c r="E104" s="296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D104" s="87"/>
      <c r="BE104" s="87"/>
      <c r="BH104" s="87"/>
      <c r="BI104" s="87"/>
    </row>
    <row r="105" spans="1:63" x14ac:dyDescent="0.55000000000000004">
      <c r="D105" s="296"/>
      <c r="E105" s="296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D105" s="87"/>
      <c r="BE105" s="87"/>
      <c r="BH105" s="87"/>
      <c r="BI105" s="87"/>
    </row>
    <row r="106" spans="1:63" x14ac:dyDescent="0.55000000000000004">
      <c r="D106" s="296"/>
      <c r="E106" s="296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D106" s="87"/>
      <c r="BE106" s="87"/>
      <c r="BH106" s="87"/>
      <c r="BI106" s="87"/>
    </row>
    <row r="107" spans="1:63" x14ac:dyDescent="0.55000000000000004">
      <c r="D107" s="296"/>
      <c r="E107" s="296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D107" s="87"/>
      <c r="BE107" s="87"/>
      <c r="BH107" s="87"/>
      <c r="BI107" s="87"/>
    </row>
    <row r="108" spans="1:63" x14ac:dyDescent="0.55000000000000004">
      <c r="D108" s="296"/>
      <c r="E108" s="296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D108" s="87"/>
      <c r="BE108" s="87"/>
      <c r="BH108" s="87"/>
      <c r="BI108" s="87"/>
    </row>
    <row r="109" spans="1:63" x14ac:dyDescent="0.55000000000000004">
      <c r="D109" s="296"/>
      <c r="E109" s="296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D109" s="87"/>
      <c r="BE109" s="87"/>
      <c r="BH109" s="87"/>
      <c r="BI109" s="87"/>
    </row>
    <row r="110" spans="1:63" x14ac:dyDescent="0.55000000000000004">
      <c r="D110" s="296"/>
      <c r="E110" s="296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D110" s="87"/>
      <c r="BE110" s="87"/>
      <c r="BH110" s="87"/>
      <c r="BI110" s="87"/>
    </row>
    <row r="111" spans="1:63" x14ac:dyDescent="0.55000000000000004">
      <c r="D111" s="296"/>
      <c r="E111" s="296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D111" s="87"/>
      <c r="BE111" s="87"/>
      <c r="BH111" s="87"/>
      <c r="BI111" s="87"/>
    </row>
    <row r="112" spans="1:63" x14ac:dyDescent="0.55000000000000004">
      <c r="D112" s="296"/>
      <c r="E112" s="296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D112" s="87"/>
      <c r="BE112" s="87"/>
      <c r="BH112" s="87"/>
      <c r="BI112" s="87"/>
    </row>
    <row r="113" spans="4:61" x14ac:dyDescent="0.55000000000000004">
      <c r="D113" s="296"/>
      <c r="E113" s="296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D113" s="87"/>
      <c r="BE113" s="87"/>
      <c r="BH113" s="87"/>
      <c r="BI113" s="87"/>
    </row>
    <row r="114" spans="4:61" x14ac:dyDescent="0.55000000000000004">
      <c r="D114" s="296"/>
      <c r="E114" s="296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D114" s="87"/>
      <c r="BE114" s="87"/>
      <c r="BH114" s="87"/>
      <c r="BI114" s="87"/>
    </row>
    <row r="115" spans="4:61" x14ac:dyDescent="0.55000000000000004">
      <c r="D115" s="296"/>
      <c r="E115" s="296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D115" s="87"/>
      <c r="BE115" s="87"/>
      <c r="BH115" s="87"/>
      <c r="BI115" s="87"/>
    </row>
    <row r="116" spans="4:61" x14ac:dyDescent="0.55000000000000004">
      <c r="D116" s="296"/>
      <c r="E116" s="296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D116" s="87"/>
      <c r="BE116" s="87"/>
      <c r="BH116" s="87"/>
      <c r="BI116" s="87"/>
    </row>
    <row r="117" spans="4:61" x14ac:dyDescent="0.55000000000000004">
      <c r="D117" s="296"/>
      <c r="E117" s="296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D117" s="87"/>
      <c r="BE117" s="87"/>
      <c r="BH117" s="87"/>
      <c r="BI117" s="87"/>
    </row>
    <row r="118" spans="4:61" x14ac:dyDescent="0.55000000000000004">
      <c r="D118" s="296"/>
      <c r="E118" s="296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D118" s="87"/>
      <c r="BE118" s="87"/>
      <c r="BH118" s="87"/>
      <c r="BI118" s="87"/>
    </row>
    <row r="119" spans="4:61" x14ac:dyDescent="0.55000000000000004">
      <c r="D119" s="296"/>
      <c r="E119" s="296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D119" s="87"/>
      <c r="BE119" s="87"/>
      <c r="BH119" s="87"/>
      <c r="BI119" s="87"/>
    </row>
    <row r="120" spans="4:61" x14ac:dyDescent="0.55000000000000004">
      <c r="D120" s="296"/>
      <c r="E120" s="296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D120" s="87"/>
      <c r="BE120" s="87"/>
      <c r="BH120" s="87"/>
      <c r="BI120" s="87"/>
    </row>
    <row r="121" spans="4:61" x14ac:dyDescent="0.55000000000000004">
      <c r="D121" s="296"/>
      <c r="E121" s="296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D121" s="87"/>
      <c r="BE121" s="87"/>
      <c r="BH121" s="87"/>
      <c r="BI121" s="87"/>
    </row>
    <row r="122" spans="4:61" x14ac:dyDescent="0.55000000000000004">
      <c r="D122" s="296"/>
      <c r="E122" s="296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D122" s="87"/>
      <c r="BE122" s="87"/>
      <c r="BH122" s="87"/>
      <c r="BI122" s="87"/>
    </row>
    <row r="123" spans="4:61" x14ac:dyDescent="0.55000000000000004">
      <c r="D123" s="296"/>
      <c r="E123" s="296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D123" s="87"/>
      <c r="BE123" s="87"/>
      <c r="BH123" s="87"/>
      <c r="BI123" s="87"/>
    </row>
    <row r="124" spans="4:61" x14ac:dyDescent="0.55000000000000004">
      <c r="D124" s="296"/>
      <c r="E124" s="296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D124" s="87"/>
      <c r="BE124" s="87"/>
      <c r="BH124" s="87"/>
      <c r="BI124" s="87"/>
    </row>
    <row r="125" spans="4:61" x14ac:dyDescent="0.55000000000000004">
      <c r="D125" s="296"/>
      <c r="E125" s="296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D125" s="87"/>
      <c r="BE125" s="87"/>
      <c r="BH125" s="87"/>
      <c r="BI125" s="87"/>
    </row>
    <row r="126" spans="4:61" x14ac:dyDescent="0.55000000000000004">
      <c r="D126" s="296"/>
      <c r="E126" s="296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D126" s="87"/>
      <c r="BE126" s="87"/>
      <c r="BH126" s="87"/>
      <c r="BI126" s="87"/>
    </row>
    <row r="127" spans="4:61" x14ac:dyDescent="0.55000000000000004">
      <c r="D127" s="296"/>
      <c r="E127" s="296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D127" s="87"/>
      <c r="BE127" s="87"/>
      <c r="BH127" s="87"/>
      <c r="BI127" s="87"/>
    </row>
    <row r="128" spans="4:61" x14ac:dyDescent="0.55000000000000004">
      <c r="D128" s="296"/>
      <c r="E128" s="296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D128" s="87"/>
      <c r="BE128" s="87"/>
      <c r="BH128" s="87"/>
      <c r="BI128" s="87"/>
    </row>
    <row r="129" spans="4:61" x14ac:dyDescent="0.55000000000000004">
      <c r="D129" s="296"/>
      <c r="E129" s="296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D129" s="87"/>
      <c r="BE129" s="87"/>
      <c r="BH129" s="87"/>
      <c r="BI129" s="87"/>
    </row>
    <row r="130" spans="4:61" x14ac:dyDescent="0.55000000000000004">
      <c r="D130" s="296"/>
      <c r="E130" s="296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D130" s="87"/>
      <c r="BE130" s="87"/>
      <c r="BH130" s="87"/>
      <c r="BI130" s="87"/>
    </row>
    <row r="131" spans="4:61" x14ac:dyDescent="0.55000000000000004">
      <c r="D131" s="296"/>
      <c r="E131" s="296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D131" s="87"/>
      <c r="BE131" s="87"/>
      <c r="BH131" s="87"/>
      <c r="BI131" s="87"/>
    </row>
    <row r="132" spans="4:61" x14ac:dyDescent="0.55000000000000004">
      <c r="D132" s="296"/>
      <c r="E132" s="296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D132" s="87"/>
      <c r="BE132" s="87"/>
      <c r="BH132" s="87"/>
      <c r="BI132" s="87"/>
    </row>
    <row r="133" spans="4:61" x14ac:dyDescent="0.55000000000000004">
      <c r="D133" s="296"/>
      <c r="E133" s="296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D133" s="87"/>
      <c r="BE133" s="87"/>
      <c r="BH133" s="87"/>
      <c r="BI133" s="87"/>
    </row>
    <row r="134" spans="4:61" x14ac:dyDescent="0.55000000000000004">
      <c r="D134" s="296"/>
      <c r="E134" s="296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D134" s="87"/>
      <c r="BE134" s="87"/>
      <c r="BH134" s="87"/>
      <c r="BI134" s="87"/>
    </row>
    <row r="135" spans="4:61" x14ac:dyDescent="0.55000000000000004">
      <c r="D135" s="296"/>
      <c r="E135" s="296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D135" s="87"/>
      <c r="BE135" s="87"/>
      <c r="BH135" s="87"/>
      <c r="BI135" s="87"/>
    </row>
    <row r="136" spans="4:61" x14ac:dyDescent="0.55000000000000004">
      <c r="D136" s="296"/>
      <c r="E136" s="296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D136" s="87"/>
      <c r="BE136" s="87"/>
      <c r="BH136" s="87"/>
      <c r="BI136" s="87"/>
    </row>
    <row r="137" spans="4:61" x14ac:dyDescent="0.55000000000000004">
      <c r="D137" s="296"/>
      <c r="E137" s="296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D137" s="87"/>
      <c r="BE137" s="87"/>
      <c r="BH137" s="87"/>
      <c r="BI137" s="87"/>
    </row>
    <row r="138" spans="4:61" x14ac:dyDescent="0.55000000000000004">
      <c r="D138" s="296"/>
      <c r="E138" s="296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D138" s="87"/>
      <c r="BE138" s="87"/>
      <c r="BH138" s="87"/>
      <c r="BI138" s="87"/>
    </row>
    <row r="139" spans="4:61" x14ac:dyDescent="0.55000000000000004">
      <c r="D139" s="296"/>
      <c r="E139" s="296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D139" s="87"/>
      <c r="BE139" s="87"/>
      <c r="BH139" s="87"/>
      <c r="BI139" s="87"/>
    </row>
    <row r="140" spans="4:61" x14ac:dyDescent="0.55000000000000004">
      <c r="D140" s="296"/>
      <c r="E140" s="296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  <c r="BD140" s="87"/>
      <c r="BE140" s="87"/>
      <c r="BH140" s="87"/>
      <c r="BI140" s="87"/>
    </row>
    <row r="141" spans="4:61" x14ac:dyDescent="0.55000000000000004">
      <c r="D141" s="296"/>
      <c r="E141" s="296"/>
      <c r="H141" s="87"/>
      <c r="I141" s="87"/>
      <c r="L141" s="87"/>
      <c r="M141" s="87"/>
      <c r="P141" s="87"/>
      <c r="Q141" s="87"/>
      <c r="T141" s="87"/>
      <c r="U141" s="87"/>
      <c r="X141" s="87"/>
      <c r="Y141" s="87"/>
      <c r="AB141" s="87"/>
      <c r="AC141" s="87"/>
      <c r="AF141" s="87"/>
      <c r="AG141" s="87"/>
      <c r="AJ141" s="87"/>
      <c r="AK141" s="87"/>
      <c r="AN141" s="87"/>
      <c r="AO141" s="87"/>
      <c r="AR141" s="87"/>
      <c r="AS141" s="87"/>
      <c r="AV141" s="87"/>
      <c r="AW141" s="87"/>
      <c r="AZ141" s="87"/>
      <c r="BA141" s="87"/>
      <c r="BD141" s="87"/>
      <c r="BE141" s="87"/>
      <c r="BH141" s="87"/>
      <c r="BI141" s="87"/>
    </row>
    <row r="142" spans="4:61" x14ac:dyDescent="0.55000000000000004">
      <c r="D142" s="296"/>
      <c r="E142" s="296"/>
      <c r="H142" s="87"/>
      <c r="I142" s="87"/>
      <c r="L142" s="87"/>
      <c r="M142" s="87"/>
      <c r="P142" s="87"/>
      <c r="Q142" s="87"/>
      <c r="T142" s="87"/>
      <c r="U142" s="87"/>
      <c r="X142" s="87"/>
      <c r="Y142" s="87"/>
      <c r="AB142" s="87"/>
      <c r="AC142" s="87"/>
      <c r="AF142" s="87"/>
      <c r="AG142" s="87"/>
      <c r="AJ142" s="87"/>
      <c r="AK142" s="87"/>
      <c r="AN142" s="87"/>
      <c r="AO142" s="87"/>
      <c r="AR142" s="87"/>
      <c r="AS142" s="87"/>
      <c r="AV142" s="87"/>
      <c r="AW142" s="87"/>
      <c r="AZ142" s="87"/>
      <c r="BA142" s="87"/>
      <c r="BD142" s="87"/>
      <c r="BE142" s="87"/>
      <c r="BH142" s="87"/>
      <c r="BI142" s="87"/>
    </row>
    <row r="143" spans="4:61" x14ac:dyDescent="0.55000000000000004">
      <c r="D143" s="296"/>
      <c r="E143" s="296"/>
      <c r="H143" s="87"/>
      <c r="I143" s="87"/>
      <c r="L143" s="87"/>
      <c r="M143" s="87"/>
      <c r="P143" s="87"/>
      <c r="Q143" s="87"/>
      <c r="T143" s="87"/>
      <c r="U143" s="87"/>
      <c r="X143" s="87"/>
      <c r="Y143" s="87"/>
      <c r="AB143" s="87"/>
      <c r="AC143" s="87"/>
      <c r="AF143" s="87"/>
      <c r="AG143" s="87"/>
      <c r="AJ143" s="87"/>
      <c r="AK143" s="87"/>
      <c r="AN143" s="87"/>
      <c r="AO143" s="87"/>
      <c r="AR143" s="87"/>
      <c r="AS143" s="87"/>
      <c r="AV143" s="87"/>
      <c r="AW143" s="87"/>
      <c r="AZ143" s="87"/>
      <c r="BA143" s="87"/>
      <c r="BD143" s="87"/>
      <c r="BE143" s="87"/>
      <c r="BH143" s="87"/>
      <c r="BI143" s="87"/>
    </row>
    <row r="144" spans="4:61" x14ac:dyDescent="0.55000000000000004">
      <c r="D144" s="296"/>
      <c r="E144" s="296"/>
      <c r="H144" s="87"/>
      <c r="I144" s="87"/>
      <c r="L144" s="87"/>
      <c r="M144" s="87"/>
      <c r="P144" s="87"/>
      <c r="Q144" s="87"/>
      <c r="T144" s="87"/>
      <c r="U144" s="87"/>
      <c r="X144" s="87"/>
      <c r="Y144" s="87"/>
      <c r="AB144" s="87"/>
      <c r="AC144" s="87"/>
      <c r="AF144" s="87"/>
      <c r="AG144" s="87"/>
      <c r="AJ144" s="87"/>
      <c r="AK144" s="87"/>
      <c r="AN144" s="87"/>
      <c r="AO144" s="87"/>
      <c r="AR144" s="87"/>
      <c r="AS144" s="87"/>
      <c r="AV144" s="87"/>
      <c r="AW144" s="87"/>
      <c r="AZ144" s="87"/>
      <c r="BA144" s="87"/>
      <c r="BD144" s="87"/>
      <c r="BE144" s="87"/>
      <c r="BH144" s="87"/>
      <c r="BI144" s="87"/>
    </row>
    <row r="145" spans="4:61" x14ac:dyDescent="0.55000000000000004">
      <c r="D145" s="296"/>
      <c r="E145" s="296"/>
      <c r="H145" s="87"/>
      <c r="I145" s="87"/>
      <c r="L145" s="87"/>
      <c r="M145" s="87"/>
      <c r="P145" s="87"/>
      <c r="Q145" s="87"/>
      <c r="T145" s="87"/>
      <c r="U145" s="87"/>
      <c r="X145" s="87"/>
      <c r="Y145" s="87"/>
      <c r="AB145" s="87"/>
      <c r="AC145" s="87"/>
      <c r="AF145" s="87"/>
      <c r="AG145" s="87"/>
      <c r="AJ145" s="87"/>
      <c r="AK145" s="87"/>
      <c r="AN145" s="87"/>
      <c r="AO145" s="87"/>
      <c r="AR145" s="87"/>
      <c r="AS145" s="87"/>
      <c r="AV145" s="87"/>
      <c r="AW145" s="87"/>
      <c r="AZ145" s="87"/>
      <c r="BA145" s="87"/>
      <c r="BD145" s="87"/>
      <c r="BE145" s="87"/>
      <c r="BH145" s="87"/>
      <c r="BI145" s="87"/>
    </row>
    <row r="146" spans="4:61" x14ac:dyDescent="0.55000000000000004">
      <c r="D146" s="296"/>
      <c r="E146" s="296"/>
      <c r="H146" s="87"/>
      <c r="I146" s="87"/>
      <c r="L146" s="87"/>
      <c r="M146" s="87"/>
      <c r="P146" s="87"/>
      <c r="Q146" s="87"/>
      <c r="T146" s="87"/>
      <c r="U146" s="87"/>
      <c r="X146" s="87"/>
      <c r="Y146" s="87"/>
      <c r="AB146" s="87"/>
      <c r="AC146" s="87"/>
      <c r="AF146" s="87"/>
      <c r="AG146" s="87"/>
      <c r="AJ146" s="87"/>
      <c r="AK146" s="87"/>
      <c r="AN146" s="87"/>
      <c r="AO146" s="87"/>
      <c r="AR146" s="87"/>
      <c r="AS146" s="87"/>
      <c r="AV146" s="87"/>
      <c r="AW146" s="87"/>
      <c r="AZ146" s="87"/>
      <c r="BA146" s="87"/>
      <c r="BD146" s="87"/>
      <c r="BE146" s="87"/>
      <c r="BH146" s="87"/>
      <c r="BI146" s="87"/>
    </row>
    <row r="147" spans="4:61" x14ac:dyDescent="0.55000000000000004">
      <c r="D147" s="296"/>
      <c r="E147" s="296"/>
      <c r="H147" s="87"/>
      <c r="I147" s="87"/>
      <c r="L147" s="87"/>
      <c r="M147" s="87"/>
      <c r="P147" s="87"/>
      <c r="Q147" s="87"/>
      <c r="T147" s="87"/>
      <c r="U147" s="87"/>
      <c r="X147" s="87"/>
      <c r="Y147" s="87"/>
      <c r="AB147" s="87"/>
      <c r="AC147" s="87"/>
      <c r="AF147" s="87"/>
      <c r="AG147" s="87"/>
      <c r="AJ147" s="87"/>
      <c r="AK147" s="87"/>
      <c r="AN147" s="87"/>
      <c r="AO147" s="87"/>
      <c r="AR147" s="87"/>
      <c r="AS147" s="87"/>
      <c r="AV147" s="87"/>
      <c r="AW147" s="87"/>
      <c r="AZ147" s="87"/>
      <c r="BA147" s="87"/>
      <c r="BD147" s="87"/>
      <c r="BE147" s="87"/>
      <c r="BH147" s="87"/>
      <c r="BI147" s="87"/>
    </row>
    <row r="148" spans="4:61" x14ac:dyDescent="0.55000000000000004">
      <c r="D148" s="296"/>
      <c r="E148" s="296"/>
      <c r="H148" s="87"/>
      <c r="I148" s="87"/>
      <c r="L148" s="87"/>
      <c r="M148" s="87"/>
      <c r="P148" s="87"/>
      <c r="Q148" s="87"/>
      <c r="T148" s="87"/>
      <c r="U148" s="87"/>
      <c r="X148" s="87"/>
      <c r="Y148" s="87"/>
      <c r="AB148" s="87"/>
      <c r="AC148" s="87"/>
      <c r="AF148" s="87"/>
      <c r="AG148" s="87"/>
      <c r="AJ148" s="87"/>
      <c r="AK148" s="87"/>
      <c r="AN148" s="87"/>
      <c r="AO148" s="87"/>
      <c r="AR148" s="87"/>
      <c r="AS148" s="87"/>
      <c r="AV148" s="87"/>
      <c r="AW148" s="87"/>
      <c r="AZ148" s="87"/>
      <c r="BA148" s="87"/>
      <c r="BD148" s="87"/>
      <c r="BE148" s="87"/>
      <c r="BH148" s="87"/>
      <c r="BI148" s="87"/>
    </row>
  </sheetData>
  <mergeCells count="35">
    <mergeCell ref="BH4:BI5"/>
    <mergeCell ref="F4:G5"/>
    <mergeCell ref="H4:I5"/>
    <mergeCell ref="J4:K5"/>
    <mergeCell ref="L4:M5"/>
    <mergeCell ref="AD4:AE5"/>
    <mergeCell ref="N4:O5"/>
    <mergeCell ref="P4:Q5"/>
    <mergeCell ref="V4:W5"/>
    <mergeCell ref="X4:Y5"/>
    <mergeCell ref="Z4:AA5"/>
    <mergeCell ref="R4:S5"/>
    <mergeCell ref="T4:U5"/>
    <mergeCell ref="AB4:AC5"/>
    <mergeCell ref="A4:A6"/>
    <mergeCell ref="B4:B6"/>
    <mergeCell ref="C4:C5"/>
    <mergeCell ref="D4:E4"/>
    <mergeCell ref="D5:E5"/>
    <mergeCell ref="AJ4:AK5"/>
    <mergeCell ref="AF4:AG5"/>
    <mergeCell ref="AH4:AI5"/>
    <mergeCell ref="AR4:AS5"/>
    <mergeCell ref="BJ4:BK4"/>
    <mergeCell ref="BJ5:BK5"/>
    <mergeCell ref="AX4:AY5"/>
    <mergeCell ref="AZ4:BA5"/>
    <mergeCell ref="AL4:AM5"/>
    <mergeCell ref="AN4:AO5"/>
    <mergeCell ref="AP4:AQ5"/>
    <mergeCell ref="AT4:AU5"/>
    <mergeCell ref="AV4:AW5"/>
    <mergeCell ref="BB4:BC5"/>
    <mergeCell ref="BD4:BE5"/>
    <mergeCell ref="BF4:BG5"/>
  </mergeCells>
  <pageMargins left="0.45" right="0.15748031496062992" top="0.31496062992125984" bottom="0.35433070866141736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311">
        <v>17467.12</v>
      </c>
    </row>
    <row r="7" spans="8:12" x14ac:dyDescent="0.2">
      <c r="H7">
        <v>150.65</v>
      </c>
      <c r="J7">
        <v>6000</v>
      </c>
      <c r="L7" s="311">
        <v>34684.980000000003</v>
      </c>
    </row>
    <row r="8" spans="8:12" x14ac:dyDescent="0.2">
      <c r="H8">
        <v>1304.3800000000001</v>
      </c>
      <c r="J8">
        <v>3500</v>
      </c>
      <c r="L8" s="311">
        <v>13133.15</v>
      </c>
    </row>
    <row r="9" spans="8:12" x14ac:dyDescent="0.2">
      <c r="H9">
        <v>317.58999999999997</v>
      </c>
      <c r="J9">
        <v>2200</v>
      </c>
      <c r="L9" s="311">
        <v>26286.17</v>
      </c>
    </row>
    <row r="10" spans="8:12" x14ac:dyDescent="0.2">
      <c r="H10">
        <v>9000</v>
      </c>
      <c r="J10">
        <v>1237</v>
      </c>
      <c r="L10" s="311">
        <v>28266.44</v>
      </c>
    </row>
    <row r="11" spans="8:12" x14ac:dyDescent="0.2">
      <c r="H11">
        <v>421.92</v>
      </c>
      <c r="J11">
        <v>9500</v>
      </c>
      <c r="L11" s="311">
        <v>20246.3</v>
      </c>
    </row>
    <row r="12" spans="8:12" x14ac:dyDescent="0.2">
      <c r="H12">
        <v>9.2100000000000009</v>
      </c>
      <c r="J12">
        <v>3000</v>
      </c>
      <c r="L12" s="311">
        <v>57188.78</v>
      </c>
    </row>
    <row r="13" spans="8:12" x14ac:dyDescent="0.2">
      <c r="H13">
        <v>5000</v>
      </c>
      <c r="J13">
        <v>1500</v>
      </c>
      <c r="L13" s="311">
        <v>84194.69</v>
      </c>
    </row>
    <row r="14" spans="8:12" x14ac:dyDescent="0.2">
      <c r="H14">
        <v>4072.03</v>
      </c>
      <c r="J14">
        <v>8700</v>
      </c>
      <c r="L14" s="311">
        <v>66864.22</v>
      </c>
    </row>
    <row r="15" spans="8:12" x14ac:dyDescent="0.2">
      <c r="H15">
        <v>5500</v>
      </c>
      <c r="J15">
        <v>4900</v>
      </c>
      <c r="L15" s="311">
        <v>23772.959999999999</v>
      </c>
    </row>
    <row r="16" spans="8:12" x14ac:dyDescent="0.2">
      <c r="H16">
        <v>2236.16</v>
      </c>
      <c r="J16">
        <v>5500</v>
      </c>
      <c r="L16" s="311">
        <v>35516.71</v>
      </c>
    </row>
    <row r="17" spans="8:12" x14ac:dyDescent="0.2">
      <c r="H17">
        <v>12.66</v>
      </c>
      <c r="J17">
        <v>3000</v>
      </c>
      <c r="L17" s="311">
        <v>67859.179999999993</v>
      </c>
    </row>
    <row r="18" spans="8:12" x14ac:dyDescent="0.2">
      <c r="H18">
        <v>4000</v>
      </c>
      <c r="J18">
        <v>3500</v>
      </c>
      <c r="L18" s="311">
        <v>41547.120000000003</v>
      </c>
    </row>
    <row r="19" spans="8:12" x14ac:dyDescent="0.2">
      <c r="H19">
        <v>273.48</v>
      </c>
      <c r="J19">
        <v>3600</v>
      </c>
      <c r="L19" s="311">
        <v>110917.47</v>
      </c>
    </row>
    <row r="20" spans="8:12" x14ac:dyDescent="0.2">
      <c r="H20">
        <v>7.67</v>
      </c>
      <c r="J20">
        <v>6000</v>
      </c>
      <c r="L20" s="311">
        <v>51001.22</v>
      </c>
    </row>
    <row r="21" spans="8:12" x14ac:dyDescent="0.2">
      <c r="H21">
        <v>16804.79</v>
      </c>
      <c r="J21">
        <v>3900</v>
      </c>
      <c r="L21" s="311">
        <v>89096.98</v>
      </c>
    </row>
    <row r="22" spans="8:12" x14ac:dyDescent="0.2">
      <c r="J22">
        <v>2500</v>
      </c>
      <c r="L22" s="311">
        <v>82740.3</v>
      </c>
    </row>
    <row r="23" spans="8:12" x14ac:dyDescent="0.2">
      <c r="J23">
        <v>4070</v>
      </c>
      <c r="L23" s="311">
        <v>223391.37</v>
      </c>
    </row>
    <row r="24" spans="8:12" x14ac:dyDescent="0.2">
      <c r="H24">
        <f>SUM(H6:H21)</f>
        <v>59110.540000000008</v>
      </c>
      <c r="J24" s="311">
        <f>SUM(J6:J23)</f>
        <v>77607</v>
      </c>
    </row>
    <row r="26" spans="8:12" x14ac:dyDescent="0.2">
      <c r="L26" s="311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64" t="s">
        <v>179</v>
      </c>
      <c r="G2" s="364"/>
      <c r="H2" s="364"/>
      <c r="I2" s="364"/>
      <c r="J2" s="364"/>
    </row>
    <row r="3" spans="1:10" x14ac:dyDescent="0.55000000000000004">
      <c r="A3" s="364" t="s">
        <v>180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0" ht="18" customHeight="1" x14ac:dyDescent="0.55000000000000004">
      <c r="H4" s="365" t="s">
        <v>173</v>
      </c>
      <c r="I4" s="365"/>
      <c r="J4" s="365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66" t="s">
        <v>200</v>
      </c>
      <c r="E6" s="366"/>
      <c r="F6" s="366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68" t="s">
        <v>201</v>
      </c>
      <c r="D8" s="368"/>
      <c r="E8" s="368"/>
      <c r="F8" s="368"/>
    </row>
    <row r="9" spans="1:10" x14ac:dyDescent="0.55000000000000004">
      <c r="A9" s="141" t="s">
        <v>183</v>
      </c>
      <c r="C9" s="368" t="s">
        <v>185</v>
      </c>
      <c r="D9" s="368"/>
      <c r="E9" s="368"/>
      <c r="F9" s="368"/>
    </row>
    <row r="10" spans="1:10" x14ac:dyDescent="0.55000000000000004">
      <c r="A10" s="141" t="s">
        <v>181</v>
      </c>
      <c r="C10" s="368" t="s">
        <v>194</v>
      </c>
      <c r="D10" s="368"/>
      <c r="E10" s="368"/>
      <c r="F10" s="368"/>
      <c r="G10" s="368"/>
      <c r="H10" s="368"/>
      <c r="I10" s="368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65" t="s">
        <v>195</v>
      </c>
      <c r="H22" s="365"/>
      <c r="I22" s="365"/>
    </row>
    <row r="23" spans="1:9" ht="21" customHeight="1" x14ac:dyDescent="0.55000000000000004">
      <c r="F23" s="367" t="s">
        <v>196</v>
      </c>
      <c r="G23" s="367"/>
      <c r="H23" s="367"/>
      <c r="I23" s="367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22" t="s">
        <v>146</v>
      </c>
      <c r="B4" s="329" t="s">
        <v>29</v>
      </c>
      <c r="C4" s="322" t="s">
        <v>95</v>
      </c>
      <c r="D4" s="319" t="s">
        <v>30</v>
      </c>
      <c r="E4" s="319"/>
      <c r="F4" s="330">
        <v>21336</v>
      </c>
      <c r="G4" s="327"/>
      <c r="H4" s="319" t="s">
        <v>9</v>
      </c>
      <c r="I4" s="319"/>
      <c r="J4" s="330">
        <v>21366</v>
      </c>
      <c r="K4" s="327"/>
      <c r="L4" s="319" t="s">
        <v>9</v>
      </c>
      <c r="M4" s="319"/>
      <c r="N4" s="330">
        <v>21397</v>
      </c>
      <c r="O4" s="327"/>
      <c r="P4" s="319" t="s">
        <v>9</v>
      </c>
      <c r="Q4" s="319"/>
      <c r="R4" s="330">
        <v>21428</v>
      </c>
      <c r="S4" s="327"/>
      <c r="T4" s="319" t="s">
        <v>9</v>
      </c>
      <c r="U4" s="319"/>
      <c r="V4" s="330">
        <v>21458</v>
      </c>
      <c r="W4" s="327"/>
      <c r="X4" s="319" t="s">
        <v>9</v>
      </c>
      <c r="Y4" s="319"/>
      <c r="Z4" s="330">
        <v>21489</v>
      </c>
      <c r="AA4" s="327"/>
      <c r="AB4" s="319" t="s">
        <v>9</v>
      </c>
      <c r="AC4" s="319"/>
      <c r="AD4" s="330">
        <v>21519</v>
      </c>
      <c r="AE4" s="327"/>
      <c r="AF4" s="319" t="s">
        <v>9</v>
      </c>
      <c r="AG4" s="319"/>
      <c r="AH4" s="330">
        <v>21550</v>
      </c>
      <c r="AI4" s="327"/>
      <c r="AJ4" s="319" t="s">
        <v>9</v>
      </c>
      <c r="AK4" s="319"/>
      <c r="AL4" s="330">
        <v>21581</v>
      </c>
      <c r="AM4" s="327"/>
      <c r="AN4" s="319" t="s">
        <v>9</v>
      </c>
      <c r="AO4" s="319"/>
      <c r="AP4" s="330">
        <v>21607</v>
      </c>
      <c r="AQ4" s="327"/>
      <c r="AR4" s="319" t="s">
        <v>9</v>
      </c>
      <c r="AS4" s="319"/>
      <c r="AT4" s="330">
        <v>240784</v>
      </c>
      <c r="AU4" s="327"/>
      <c r="AV4" s="331" t="s">
        <v>9</v>
      </c>
      <c r="AW4" s="332"/>
      <c r="AX4" s="330">
        <v>21670</v>
      </c>
      <c r="AY4" s="327"/>
      <c r="AZ4" s="319" t="s">
        <v>31</v>
      </c>
      <c r="BA4" s="319"/>
      <c r="BB4" s="330">
        <v>21701</v>
      </c>
      <c r="BC4" s="327"/>
      <c r="BD4" s="319" t="s">
        <v>31</v>
      </c>
      <c r="BE4" s="319"/>
      <c r="BF4" s="330">
        <v>21728</v>
      </c>
      <c r="BG4" s="327"/>
      <c r="BH4" s="319" t="s">
        <v>31</v>
      </c>
      <c r="BI4" s="319"/>
      <c r="BJ4" s="330">
        <v>21751</v>
      </c>
      <c r="BK4" s="327"/>
      <c r="BL4" s="319" t="s">
        <v>31</v>
      </c>
      <c r="BM4" s="319"/>
      <c r="BN4" s="330">
        <v>21787</v>
      </c>
      <c r="BO4" s="327"/>
      <c r="BP4" s="319" t="s">
        <v>31</v>
      </c>
      <c r="BQ4" s="319"/>
      <c r="BR4" s="318" t="s">
        <v>32</v>
      </c>
      <c r="BS4" s="319"/>
      <c r="BT4" s="319" t="s">
        <v>33</v>
      </c>
      <c r="BU4" s="319"/>
      <c r="BV4" s="319" t="s">
        <v>34</v>
      </c>
      <c r="BW4" s="319"/>
      <c r="BX4" s="319"/>
      <c r="BY4" s="319"/>
      <c r="BZ4" s="319" t="s">
        <v>35</v>
      </c>
      <c r="CA4" s="319"/>
      <c r="CB4" s="319" t="s">
        <v>36</v>
      </c>
      <c r="CC4" s="319"/>
      <c r="CD4" s="319" t="s">
        <v>19</v>
      </c>
      <c r="CE4" s="319"/>
      <c r="CF4" s="319" t="s">
        <v>37</v>
      </c>
      <c r="CG4" s="319"/>
    </row>
    <row r="5" spans="1:85" s="57" customFormat="1" x14ac:dyDescent="0.5">
      <c r="A5" s="323"/>
      <c r="B5" s="329"/>
      <c r="C5" s="323"/>
      <c r="D5" s="319"/>
      <c r="E5" s="319"/>
      <c r="F5" s="327"/>
      <c r="G5" s="327"/>
      <c r="H5" s="319"/>
      <c r="I5" s="319"/>
      <c r="J5" s="327"/>
      <c r="K5" s="327"/>
      <c r="L5" s="319"/>
      <c r="M5" s="319"/>
      <c r="N5" s="327"/>
      <c r="O5" s="327"/>
      <c r="P5" s="319"/>
      <c r="Q5" s="319"/>
      <c r="R5" s="327"/>
      <c r="S5" s="327"/>
      <c r="T5" s="319"/>
      <c r="U5" s="319"/>
      <c r="V5" s="327"/>
      <c r="W5" s="327"/>
      <c r="X5" s="319"/>
      <c r="Y5" s="319"/>
      <c r="Z5" s="327"/>
      <c r="AA5" s="327"/>
      <c r="AB5" s="319"/>
      <c r="AC5" s="319"/>
      <c r="AD5" s="327"/>
      <c r="AE5" s="327"/>
      <c r="AF5" s="319"/>
      <c r="AG5" s="319"/>
      <c r="AH5" s="327"/>
      <c r="AI5" s="327"/>
      <c r="AJ5" s="319"/>
      <c r="AK5" s="319"/>
      <c r="AL5" s="327"/>
      <c r="AM5" s="327"/>
      <c r="AN5" s="319"/>
      <c r="AO5" s="319"/>
      <c r="AP5" s="327"/>
      <c r="AQ5" s="327"/>
      <c r="AR5" s="319"/>
      <c r="AS5" s="319"/>
      <c r="AT5" s="327"/>
      <c r="AU5" s="327"/>
      <c r="AV5" s="333"/>
      <c r="AW5" s="334"/>
      <c r="AX5" s="327"/>
      <c r="AY5" s="327"/>
      <c r="AZ5" s="319"/>
      <c r="BA5" s="319"/>
      <c r="BB5" s="327"/>
      <c r="BC5" s="327"/>
      <c r="BD5" s="319"/>
      <c r="BE5" s="319"/>
      <c r="BF5" s="327"/>
      <c r="BG5" s="327"/>
      <c r="BH5" s="319"/>
      <c r="BI5" s="319"/>
      <c r="BJ5" s="327"/>
      <c r="BK5" s="327"/>
      <c r="BL5" s="319"/>
      <c r="BM5" s="319"/>
      <c r="BN5" s="327"/>
      <c r="BO5" s="327"/>
      <c r="BP5" s="319"/>
      <c r="BQ5" s="319"/>
      <c r="BR5" s="319"/>
      <c r="BS5" s="319"/>
      <c r="BT5" s="319"/>
      <c r="BU5" s="319"/>
      <c r="BV5" s="319"/>
      <c r="BW5" s="319"/>
      <c r="BX5" s="319"/>
      <c r="BY5" s="319"/>
      <c r="BZ5" s="319"/>
      <c r="CA5" s="319"/>
      <c r="CB5" s="319"/>
      <c r="CC5" s="319"/>
      <c r="CD5" s="319"/>
      <c r="CE5" s="319"/>
      <c r="CF5" s="319"/>
      <c r="CG5" s="319"/>
    </row>
    <row r="6" spans="1:85" s="57" customFormat="1" x14ac:dyDescent="0.5">
      <c r="A6" s="5" t="s">
        <v>147</v>
      </c>
      <c r="B6" s="329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11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2023-12-19T05:28:05Z</cp:lastPrinted>
  <dcterms:created xsi:type="dcterms:W3CDTF">2006-04-10T23:10:14Z</dcterms:created>
  <dcterms:modified xsi:type="dcterms:W3CDTF">2024-07-15T01:40:32Z</dcterms:modified>
</cp:coreProperties>
</file>