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W8" i="37" l="1"/>
  <c r="V79" i="37"/>
  <c r="V63" i="37"/>
  <c r="V75" i="37"/>
  <c r="V93" i="37"/>
  <c r="W93" i="37"/>
  <c r="X92" i="37"/>
  <c r="X91" i="37"/>
  <c r="Y90" i="37"/>
  <c r="X90" i="37"/>
  <c r="Y89" i="37"/>
  <c r="X89" i="37"/>
  <c r="Y88" i="37"/>
  <c r="X88" i="37"/>
  <c r="Y87" i="37"/>
  <c r="X87" i="37"/>
  <c r="Y86" i="37"/>
  <c r="X86" i="37"/>
  <c r="Y85" i="37"/>
  <c r="Y84" i="37"/>
  <c r="X84" i="37"/>
  <c r="Y83" i="37"/>
  <c r="X83" i="37"/>
  <c r="X82" i="37"/>
  <c r="X81" i="37"/>
  <c r="X80" i="37"/>
  <c r="X79" i="37"/>
  <c r="X78" i="37"/>
  <c r="X77" i="37"/>
  <c r="Y76" i="37"/>
  <c r="X76" i="37"/>
  <c r="X75" i="37"/>
  <c r="X74" i="37"/>
  <c r="X73" i="37"/>
  <c r="X72" i="37"/>
  <c r="X71" i="37"/>
  <c r="Y70" i="37"/>
  <c r="X70" i="37"/>
  <c r="Y69" i="37"/>
  <c r="X69" i="37"/>
  <c r="X68" i="37"/>
  <c r="X67" i="37"/>
  <c r="Y66" i="37"/>
  <c r="X66" i="37"/>
  <c r="X65" i="37"/>
  <c r="Y64" i="37"/>
  <c r="X64" i="37"/>
  <c r="Y62" i="37"/>
  <c r="X62" i="37"/>
  <c r="X61" i="37"/>
  <c r="X60" i="37"/>
  <c r="X59" i="37"/>
  <c r="Y58" i="37"/>
  <c r="X58" i="37"/>
  <c r="Y57" i="37"/>
  <c r="X57" i="37"/>
  <c r="Y56" i="37"/>
  <c r="X56" i="37"/>
  <c r="Y55" i="37"/>
  <c r="Y54" i="37"/>
  <c r="X54" i="37"/>
  <c r="Y53" i="37"/>
  <c r="Y52" i="37"/>
  <c r="Y51" i="37"/>
  <c r="X51" i="37"/>
  <c r="Y50" i="37"/>
  <c r="Y49" i="37"/>
  <c r="X49" i="37"/>
  <c r="Y48" i="37"/>
  <c r="X48" i="37"/>
  <c r="Y47" i="37"/>
  <c r="X47" i="37"/>
  <c r="Y46" i="37"/>
  <c r="X46" i="37"/>
  <c r="Y45" i="37"/>
  <c r="X45" i="37"/>
  <c r="Y44" i="37"/>
  <c r="Y43" i="37"/>
  <c r="X43" i="37"/>
  <c r="Y42" i="37"/>
  <c r="X42" i="37"/>
  <c r="Y41" i="37"/>
  <c r="Y40" i="37"/>
  <c r="X40" i="37"/>
  <c r="Y39" i="37"/>
  <c r="X39" i="37"/>
  <c r="Y38" i="37"/>
  <c r="X38" i="37"/>
  <c r="Y37" i="37"/>
  <c r="Y36" i="37"/>
  <c r="X36" i="37"/>
  <c r="Y35" i="37"/>
  <c r="X35" i="37"/>
  <c r="X34" i="37"/>
  <c r="Y33" i="37"/>
  <c r="X33" i="37"/>
  <c r="X32" i="37"/>
  <c r="Y31" i="37"/>
  <c r="X31" i="37"/>
  <c r="X30" i="37"/>
  <c r="Y29" i="37"/>
  <c r="X29" i="37"/>
  <c r="X28" i="37"/>
  <c r="Y27" i="37"/>
  <c r="X27" i="37"/>
  <c r="X26" i="37"/>
  <c r="Y24" i="37"/>
  <c r="X24" i="37"/>
  <c r="Y23" i="37"/>
  <c r="X23" i="37"/>
  <c r="Y22" i="37"/>
  <c r="X22" i="37"/>
  <c r="Y21" i="37"/>
  <c r="X21" i="37"/>
  <c r="Y20" i="37"/>
  <c r="Y19" i="37"/>
  <c r="X19" i="37"/>
  <c r="Y18" i="37"/>
  <c r="X18" i="37"/>
  <c r="Y17" i="37"/>
  <c r="X17" i="37"/>
  <c r="Y16" i="37"/>
  <c r="X16" i="37"/>
  <c r="Y15" i="37"/>
  <c r="X15" i="37"/>
  <c r="X14" i="37"/>
  <c r="Y13" i="37"/>
  <c r="X12" i="37"/>
  <c r="X11" i="37"/>
  <c r="X10" i="37"/>
  <c r="X9" i="37"/>
  <c r="X63" i="37" l="1"/>
  <c r="Y93" i="37"/>
  <c r="P93" i="37"/>
  <c r="L8" i="37" l="1"/>
  <c r="H8" i="37"/>
  <c r="T91" i="37"/>
  <c r="T90" i="37"/>
  <c r="T89" i="37"/>
  <c r="T88" i="37"/>
  <c r="T87" i="37"/>
  <c r="T86" i="37"/>
  <c r="T84" i="37"/>
  <c r="T83" i="37"/>
  <c r="T82" i="37"/>
  <c r="T81" i="37"/>
  <c r="T80" i="37"/>
  <c r="T79" i="37"/>
  <c r="T78" i="37"/>
  <c r="T77" i="37"/>
  <c r="T76" i="37"/>
  <c r="T75" i="37"/>
  <c r="T74" i="37"/>
  <c r="T73" i="37"/>
  <c r="R93" i="37"/>
  <c r="U13" i="37"/>
  <c r="S93" i="37"/>
  <c r="P8" i="37"/>
  <c r="T8" i="37" s="1"/>
  <c r="X8" i="37" s="1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H13" i="37"/>
  <c r="H14" i="37"/>
  <c r="H15" i="37"/>
  <c r="H16" i="37"/>
  <c r="H17" i="37"/>
  <c r="H18" i="37"/>
  <c r="H19" i="37"/>
  <c r="I13" i="37"/>
  <c r="H9" i="37"/>
  <c r="H10" i="37"/>
  <c r="H11" i="37"/>
  <c r="H12" i="37"/>
  <c r="M20" i="37"/>
  <c r="Q20" i="37" s="1"/>
  <c r="U20" i="37" s="1"/>
  <c r="D49" i="37"/>
  <c r="H49" i="37" s="1"/>
  <c r="N60" i="37" l="1"/>
  <c r="N59" i="37"/>
  <c r="N72" i="37"/>
  <c r="N63" i="37"/>
  <c r="J63" i="37"/>
  <c r="O11" i="37" l="1"/>
  <c r="O93" i="37" s="1"/>
  <c r="N93" i="37" l="1"/>
  <c r="J68" i="37"/>
  <c r="K93" i="37"/>
  <c r="F79" i="37"/>
  <c r="H79" i="37" s="1"/>
  <c r="G32" i="37"/>
  <c r="H32" i="37" s="1"/>
  <c r="G30" i="37"/>
  <c r="H30" i="37" s="1"/>
  <c r="G93" i="37" l="1"/>
  <c r="J93" i="37"/>
  <c r="F93" i="37"/>
  <c r="L26" i="38"/>
  <c r="J24" i="38"/>
  <c r="H24" i="38"/>
  <c r="M13" i="37" l="1"/>
  <c r="Q13" i="37" s="1"/>
  <c r="L81" i="37" l="1"/>
  <c r="P81" i="37" s="1"/>
  <c r="M55" i="37" l="1"/>
  <c r="Q55" i="37" s="1"/>
  <c r="U55" i="37" s="1"/>
  <c r="M53" i="37" l="1"/>
  <c r="Q53" i="37" s="1"/>
  <c r="U53" i="37" s="1"/>
  <c r="L11" i="37"/>
  <c r="P11" i="37" s="1"/>
  <c r="T11" i="37" s="1"/>
  <c r="L18" i="37"/>
  <c r="P18" i="37" s="1"/>
  <c r="T18" i="37" s="1"/>
  <c r="M21" i="37"/>
  <c r="Q21" i="37" s="1"/>
  <c r="U21" i="37" s="1"/>
  <c r="M22" i="37"/>
  <c r="Q22" i="37" s="1"/>
  <c r="U22" i="37" s="1"/>
  <c r="M23" i="37"/>
  <c r="Q23" i="37" s="1"/>
  <c r="U23" i="37" s="1"/>
  <c r="L26" i="37"/>
  <c r="P26" i="37" s="1"/>
  <c r="T26" i="37" s="1"/>
  <c r="L27" i="37"/>
  <c r="P27" i="37" s="1"/>
  <c r="T27" i="37" s="1"/>
  <c r="L28" i="37"/>
  <c r="P28" i="37" s="1"/>
  <c r="T28" i="37" s="1"/>
  <c r="L31" i="37"/>
  <c r="P31" i="37" s="1"/>
  <c r="T31" i="37" s="1"/>
  <c r="L33" i="37"/>
  <c r="P33" i="37" s="1"/>
  <c r="T33" i="37" s="1"/>
  <c r="L34" i="37"/>
  <c r="P34" i="37" s="1"/>
  <c r="T34" i="37" s="1"/>
  <c r="M35" i="37"/>
  <c r="Q35" i="37" s="1"/>
  <c r="U35" i="37" s="1"/>
  <c r="L39" i="37"/>
  <c r="P39" i="37" s="1"/>
  <c r="T39" i="37" s="1"/>
  <c r="L40" i="37"/>
  <c r="P40" i="37" s="1"/>
  <c r="T40" i="37" s="1"/>
  <c r="M42" i="37"/>
  <c r="Q42" i="37" s="1"/>
  <c r="U42" i="37" s="1"/>
  <c r="L43" i="37"/>
  <c r="P43" i="37" s="1"/>
  <c r="T43" i="37" s="1"/>
  <c r="M46" i="37"/>
  <c r="Q46" i="37" s="1"/>
  <c r="U46" i="37" s="1"/>
  <c r="M48" i="37"/>
  <c r="Q48" i="37" s="1"/>
  <c r="U48" i="37" s="1"/>
  <c r="M51" i="37"/>
  <c r="Q51" i="37" s="1"/>
  <c r="U51" i="37" s="1"/>
  <c r="M54" i="37"/>
  <c r="Q54" i="37" s="1"/>
  <c r="U54" i="37" s="1"/>
  <c r="M56" i="37"/>
  <c r="Q56" i="37" s="1"/>
  <c r="U56" i="37" s="1"/>
  <c r="M58" i="37"/>
  <c r="Q58" i="37" s="1"/>
  <c r="U58" i="37" s="1"/>
  <c r="L60" i="37"/>
  <c r="P60" i="37" s="1"/>
  <c r="T60" i="37" s="1"/>
  <c r="L62" i="37"/>
  <c r="P62" i="37" s="1"/>
  <c r="T62" i="37" s="1"/>
  <c r="M64" i="37"/>
  <c r="Q64" i="37" s="1"/>
  <c r="U64" i="37" s="1"/>
  <c r="L67" i="37"/>
  <c r="P67" i="37" s="1"/>
  <c r="T67" i="37" s="1"/>
  <c r="L69" i="37"/>
  <c r="P69" i="37" s="1"/>
  <c r="T69" i="37" s="1"/>
  <c r="L71" i="37"/>
  <c r="P71" i="37" s="1"/>
  <c r="T71" i="37" s="1"/>
  <c r="L73" i="37"/>
  <c r="P73" i="37" s="1"/>
  <c r="L75" i="37"/>
  <c r="P75" i="37" s="1"/>
  <c r="L77" i="37"/>
  <c r="P77" i="37" s="1"/>
  <c r="L80" i="37"/>
  <c r="P80" i="37" s="1"/>
  <c r="L83" i="37"/>
  <c r="P83" i="37" s="1"/>
  <c r="M85" i="37"/>
  <c r="Q85" i="37" s="1"/>
  <c r="U85" i="37" s="1"/>
  <c r="M87" i="37"/>
  <c r="Q87" i="37" s="1"/>
  <c r="U87" i="37" s="1"/>
  <c r="L15" i="37"/>
  <c r="P15" i="37" s="1"/>
  <c r="T15" i="37" s="1"/>
  <c r="L24" i="37"/>
  <c r="P24" i="37" s="1"/>
  <c r="T24" i="37" s="1"/>
  <c r="L36" i="37"/>
  <c r="P36" i="37" s="1"/>
  <c r="T36" i="37" s="1"/>
  <c r="M83" i="37"/>
  <c r="Q83" i="37" s="1"/>
  <c r="U83" i="37" s="1"/>
  <c r="M89" i="37"/>
  <c r="Q89" i="37" s="1"/>
  <c r="U89" i="37" s="1"/>
  <c r="L90" i="37"/>
  <c r="P90" i="37" s="1"/>
  <c r="L42" i="37"/>
  <c r="P42" i="37" s="1"/>
  <c r="T42" i="37" s="1"/>
  <c r="L48" i="37"/>
  <c r="P48" i="37" s="1"/>
  <c r="T48" i="37" s="1"/>
  <c r="L57" i="37"/>
  <c r="P57" i="37" s="1"/>
  <c r="T57" i="37" s="1"/>
  <c r="M86" i="37"/>
  <c r="Q86" i="37" s="1"/>
  <c r="U86" i="37" s="1"/>
  <c r="L46" i="37"/>
  <c r="P46" i="37" s="1"/>
  <c r="T46" i="37" s="1"/>
  <c r="M62" i="37"/>
  <c r="Q62" i="37" s="1"/>
  <c r="U62" i="37" s="1"/>
  <c r="M66" i="37"/>
  <c r="Q66" i="37" s="1"/>
  <c r="U66" i="37" s="1"/>
  <c r="M76" i="37"/>
  <c r="Q76" i="37" s="1"/>
  <c r="U76" i="37" s="1"/>
  <c r="L10" i="37"/>
  <c r="P10" i="37" s="1"/>
  <c r="T10" i="37" s="1"/>
  <c r="L12" i="37"/>
  <c r="P12" i="37" s="1"/>
  <c r="T12" i="37" s="1"/>
  <c r="L14" i="37"/>
  <c r="P14" i="37" s="1"/>
  <c r="T14" i="37" s="1"/>
  <c r="M17" i="37"/>
  <c r="Q17" i="37" s="1"/>
  <c r="U17" i="37" s="1"/>
  <c r="L21" i="37"/>
  <c r="P21" i="37" s="1"/>
  <c r="T21" i="37" s="1"/>
  <c r="L22" i="37"/>
  <c r="P22" i="37" s="1"/>
  <c r="T22" i="37" s="1"/>
  <c r="L23" i="37"/>
  <c r="P23" i="37" s="1"/>
  <c r="T23" i="37" s="1"/>
  <c r="M24" i="37"/>
  <c r="Q24" i="37" s="1"/>
  <c r="U24" i="37" s="1"/>
  <c r="M27" i="37"/>
  <c r="Q27" i="37" s="1"/>
  <c r="U27" i="37" s="1"/>
  <c r="M29" i="37"/>
  <c r="Q29" i="37" s="1"/>
  <c r="U29" i="37" s="1"/>
  <c r="M31" i="37"/>
  <c r="Q31" i="37" s="1"/>
  <c r="U31" i="37" s="1"/>
  <c r="M33" i="37"/>
  <c r="Q33" i="37" s="1"/>
  <c r="U33" i="37" s="1"/>
  <c r="L35" i="37"/>
  <c r="P35" i="37" s="1"/>
  <c r="T35" i="37" s="1"/>
  <c r="M36" i="37"/>
  <c r="Q36" i="37" s="1"/>
  <c r="U36" i="37" s="1"/>
  <c r="M38" i="37"/>
  <c r="Q38" i="37" s="1"/>
  <c r="U38" i="37" s="1"/>
  <c r="M39" i="37"/>
  <c r="Q39" i="37" s="1"/>
  <c r="U39" i="37" s="1"/>
  <c r="M40" i="37"/>
  <c r="Q40" i="37" s="1"/>
  <c r="U40" i="37" s="1"/>
  <c r="M41" i="37"/>
  <c r="Q41" i="37" s="1"/>
  <c r="U41" i="37" s="1"/>
  <c r="M45" i="37"/>
  <c r="Q45" i="37" s="1"/>
  <c r="U45" i="37" s="1"/>
  <c r="M47" i="37"/>
  <c r="Q47" i="37" s="1"/>
  <c r="U47" i="37" s="1"/>
  <c r="L51" i="37"/>
  <c r="P51" i="37" s="1"/>
  <c r="T51" i="37" s="1"/>
  <c r="L54" i="37"/>
  <c r="P54" i="37" s="1"/>
  <c r="T54" i="37" s="1"/>
  <c r="M57" i="37"/>
  <c r="Q57" i="37" s="1"/>
  <c r="U57" i="37" s="1"/>
  <c r="L59" i="37"/>
  <c r="P59" i="37" s="1"/>
  <c r="T59" i="37" s="1"/>
  <c r="L61" i="37"/>
  <c r="P61" i="37" s="1"/>
  <c r="T61" i="37" s="1"/>
  <c r="L63" i="37"/>
  <c r="P63" i="37" s="1"/>
  <c r="T63" i="37" s="1"/>
  <c r="L66" i="37"/>
  <c r="P66" i="37" s="1"/>
  <c r="T66" i="37" s="1"/>
  <c r="L68" i="37"/>
  <c r="P68" i="37" s="1"/>
  <c r="T68" i="37" s="1"/>
  <c r="L70" i="37"/>
  <c r="P70" i="37" s="1"/>
  <c r="T70" i="37" s="1"/>
  <c r="L72" i="37"/>
  <c r="P72" i="37" s="1"/>
  <c r="T72" i="37" s="1"/>
  <c r="L74" i="37"/>
  <c r="P74" i="37" s="1"/>
  <c r="L76" i="37"/>
  <c r="P76" i="37" s="1"/>
  <c r="L79" i="37"/>
  <c r="P79" i="37" s="1"/>
  <c r="L82" i="37"/>
  <c r="P82" i="37" s="1"/>
  <c r="L84" i="37"/>
  <c r="P84" i="37" s="1"/>
  <c r="L86" i="37"/>
  <c r="P86" i="37" s="1"/>
  <c r="L91" i="37"/>
  <c r="P91" i="37" s="1"/>
  <c r="L17" i="37"/>
  <c r="P17" i="37" s="1"/>
  <c r="T17" i="37" s="1"/>
  <c r="L29" i="37"/>
  <c r="P29" i="37" s="1"/>
  <c r="T29" i="37" s="1"/>
  <c r="L38" i="37"/>
  <c r="P38" i="37" s="1"/>
  <c r="T38" i="37" s="1"/>
  <c r="L58" i="37"/>
  <c r="P58" i="37" s="1"/>
  <c r="T58" i="37" s="1"/>
  <c r="L87" i="37"/>
  <c r="P87" i="37" s="1"/>
  <c r="M90" i="37"/>
  <c r="Q90" i="37" s="1"/>
  <c r="U90" i="37" s="1"/>
  <c r="L78" i="37"/>
  <c r="P78" i="37" s="1"/>
  <c r="L45" i="37"/>
  <c r="P45" i="37" s="1"/>
  <c r="T45" i="37" s="1"/>
  <c r="L56" i="37"/>
  <c r="P56" i="37" s="1"/>
  <c r="T56" i="37" s="1"/>
  <c r="L65" i="37"/>
  <c r="P65" i="37" s="1"/>
  <c r="T65" i="37" s="1"/>
  <c r="L89" i="37"/>
  <c r="P89" i="37" s="1"/>
  <c r="L47" i="37"/>
  <c r="P47" i="37" s="1"/>
  <c r="T47" i="37" s="1"/>
  <c r="M84" i="37"/>
  <c r="Q84" i="37" s="1"/>
  <c r="U84" i="37" s="1"/>
  <c r="L64" i="37"/>
  <c r="P64" i="37" s="1"/>
  <c r="T64" i="37" s="1"/>
  <c r="M70" i="37"/>
  <c r="Q70" i="37" s="1"/>
  <c r="U70" i="37" s="1"/>
  <c r="M69" i="37"/>
  <c r="Q69" i="37" s="1"/>
  <c r="U69" i="37" s="1"/>
  <c r="D93" i="37"/>
  <c r="M43" i="37" l="1"/>
  <c r="Q43" i="37" s="1"/>
  <c r="U43" i="37" s="1"/>
  <c r="L30" i="37"/>
  <c r="P30" i="37" s="1"/>
  <c r="T30" i="37" s="1"/>
  <c r="M44" i="37"/>
  <c r="Q44" i="37" s="1"/>
  <c r="U44" i="37" s="1"/>
  <c r="L9" i="37"/>
  <c r="M49" i="37"/>
  <c r="Q49" i="37" s="1"/>
  <c r="U49" i="37" s="1"/>
  <c r="M52" i="37"/>
  <c r="Q52" i="37" s="1"/>
  <c r="U52" i="37" s="1"/>
  <c r="L32" i="37"/>
  <c r="P32" i="37" s="1"/>
  <c r="T32" i="37" s="1"/>
  <c r="L25" i="37"/>
  <c r="P25" i="37" s="1"/>
  <c r="T25" i="37" s="1"/>
  <c r="X25" i="37" s="1"/>
  <c r="X93" i="37" s="1"/>
  <c r="Y95" i="37" s="1"/>
  <c r="L49" i="37"/>
  <c r="P49" i="37" s="1"/>
  <c r="T49" i="37" s="1"/>
  <c r="M37" i="37"/>
  <c r="Q37" i="37" s="1"/>
  <c r="U37" i="37" s="1"/>
  <c r="P9" i="37" l="1"/>
  <c r="T9" i="37" s="1"/>
  <c r="M16" i="37"/>
  <c r="M50" i="37"/>
  <c r="Q50" i="37" s="1"/>
  <c r="U50" i="37" s="1"/>
  <c r="Q16" i="37" l="1"/>
  <c r="U16" i="37" s="1"/>
  <c r="M15" i="37" l="1"/>
  <c r="Q15" i="37" s="1"/>
  <c r="U15" i="37" s="1"/>
  <c r="L92" i="37" l="1"/>
  <c r="P92" i="37" s="1"/>
  <c r="T92" i="37" s="1"/>
  <c r="E93" i="37"/>
  <c r="H29" i="36"/>
  <c r="H34" i="36"/>
  <c r="L34" i="36" s="1"/>
  <c r="H36" i="36"/>
  <c r="L88" i="37" l="1"/>
  <c r="L19" i="37"/>
  <c r="P19" i="37" s="1"/>
  <c r="T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M88" i="37" l="1"/>
  <c r="P88" i="37"/>
  <c r="M19" i="37"/>
  <c r="Q19" i="37" s="1"/>
  <c r="U19" i="37" s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Q88" i="37" l="1"/>
  <c r="U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L93" i="37" s="1"/>
  <c r="H93" i="37"/>
  <c r="M18" i="37"/>
  <c r="I93" i="37"/>
  <c r="CR93" i="34"/>
  <c r="CV93" i="34" s="1"/>
  <c r="I95" i="37" l="1"/>
  <c r="Q18" i="37"/>
  <c r="M93" i="37"/>
  <c r="P16" i="37"/>
  <c r="M95" i="37"/>
  <c r="AF79" i="36"/>
  <c r="AJ79" i="36" s="1"/>
  <c r="AN79" i="36" s="1"/>
  <c r="AR79" i="36" s="1"/>
  <c r="BD79" i="36" s="1"/>
  <c r="AV79" i="36" s="1"/>
  <c r="AZ79" i="36" s="1"/>
  <c r="T16" i="37" l="1"/>
  <c r="T93" i="37" s="1"/>
  <c r="Q93" i="37"/>
  <c r="U18" i="37"/>
  <c r="U93" i="37" s="1"/>
  <c r="Q95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5" i="37" l="1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<sst xmlns="http://schemas.openxmlformats.org/spreadsheetml/2006/main" count="1209" uniqueCount="287">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</sst>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9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1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8" fillId="5" borderId="4" xfId="10" applyFont="1" applyFill="1" applyBorder="1" applyAlignment="1">
      <alignment horizontal="center" shrinkToFit="1"/>
    </xf>
    <xf numFmtId="187" fontId="24" fillId="5" borderId="10" xfId="8" applyFont="1" applyFill="1" applyBorder="1" applyAlignment="1">
      <alignment shrinkToFit="1"/>
    </xf>
    <xf numFmtId="187" fontId="24" fillId="5" borderId="22" xfId="8" applyFont="1" applyFill="1" applyBorder="1" applyAlignment="1">
      <alignment shrinkToFit="1"/>
    </xf>
    <xf numFmtId="187" fontId="24" fillId="5" borderId="20" xfId="8" applyFont="1" applyFill="1" applyBorder="1" applyAlignment="1">
      <alignment shrinkToFit="1"/>
    </xf>
    <xf numFmtId="187" fontId="24" fillId="5" borderId="7" xfId="8" applyFont="1" applyFill="1" applyBorder="1" applyAlignment="1">
      <alignment shrinkToFit="1"/>
    </xf>
    <xf numFmtId="187" fontId="24" fillId="5" borderId="11" xfId="8" applyFont="1" applyFill="1" applyBorder="1" applyAlignment="1">
      <alignment shrinkToFit="1"/>
    </xf>
    <xf numFmtId="187" fontId="24" fillId="5" borderId="12" xfId="8" applyFont="1" applyFill="1" applyBorder="1" applyAlignment="1">
      <alignment shrinkToFit="1"/>
    </xf>
    <xf numFmtId="187" fontId="24" fillId="5" borderId="18" xfId="8" applyFont="1" applyFill="1" applyBorder="1" applyAlignment="1">
      <alignment shrinkToFit="1"/>
    </xf>
    <xf numFmtId="187" fontId="24" fillId="5" borderId="23" xfId="8" applyFont="1" applyFill="1" applyBorder="1" applyAlignment="1">
      <alignment shrinkToFit="1"/>
    </xf>
    <xf numFmtId="187" fontId="25" fillId="5" borderId="12" xfId="8" applyFont="1" applyFill="1" applyBorder="1" applyAlignment="1">
      <alignment shrinkToFit="1"/>
    </xf>
    <xf numFmtId="187" fontId="25" fillId="5" borderId="11" xfId="8" applyFont="1" applyFill="1" applyBorder="1" applyAlignment="1">
      <alignment shrinkToFit="1"/>
    </xf>
    <xf numFmtId="187" fontId="24" fillId="5" borderId="8" xfId="8" applyFont="1" applyFill="1" applyBorder="1" applyAlignment="1">
      <alignment shrinkToFit="1"/>
    </xf>
    <xf numFmtId="187" fontId="28" fillId="5" borderId="4" xfId="8" applyFont="1" applyFill="1" applyBorder="1" applyAlignment="1">
      <alignment shrinkToFit="1"/>
    </xf>
    <xf numFmtId="0" fontId="24" fillId="5" borderId="4" xfId="10" applyFont="1" applyFill="1" applyBorder="1" applyAlignment="1">
      <alignment shrinkToFit="1"/>
    </xf>
    <xf numFmtId="43" fontId="24" fillId="5" borderId="4" xfId="10" applyNumberFormat="1" applyFont="1" applyFill="1" applyBorder="1" applyAlignment="1">
      <alignment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5" borderId="13" xfId="10" applyFont="1" applyFill="1" applyBorder="1" applyAlignment="1">
      <alignment horizontal="center" vertical="center" shrinkToFit="1"/>
    </xf>
    <xf numFmtId="0" fontId="28" fillId="5" borderId="14" xfId="10" applyFont="1" applyFill="1" applyBorder="1" applyAlignment="1">
      <alignment horizontal="center" vertical="center" shrinkToFit="1"/>
    </xf>
    <xf numFmtId="15" fontId="28" fillId="5" borderId="15" xfId="10" applyNumberFormat="1" applyFont="1" applyFill="1" applyBorder="1" applyAlignment="1">
      <alignment horizontal="center" vertical="center" shrinkToFit="1"/>
    </xf>
    <xf numFmtId="15" fontId="28" fillId="5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1" t="s">
        <v>109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2" x14ac:dyDescent="0.5">
      <c r="A2" s="302" t="s">
        <v>110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2" x14ac:dyDescent="0.5">
      <c r="A3" s="302" t="s">
        <v>118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</row>
    <row r="4" spans="1:12" x14ac:dyDescent="0.5">
      <c r="A4" s="303" t="s">
        <v>111</v>
      </c>
      <c r="B4" s="303"/>
      <c r="C4" s="303"/>
      <c r="D4" s="303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1" t="s">
        <v>116</v>
      </c>
      <c r="H12" s="301"/>
      <c r="I12" s="301"/>
      <c r="J12" s="301"/>
    </row>
    <row r="14" spans="1:12" x14ac:dyDescent="0.5">
      <c r="G14" s="301" t="s">
        <v>117</v>
      </c>
      <c r="H14" s="301"/>
      <c r="I14" s="301"/>
      <c r="J14" s="301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0" t="s">
        <v>109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0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1" t="s">
        <v>116</v>
      </c>
      <c r="H30" s="301"/>
      <c r="I30" s="301"/>
      <c r="J30" s="301"/>
    </row>
    <row r="32" spans="1:10" x14ac:dyDescent="0.5">
      <c r="G32" s="301" t="s">
        <v>127</v>
      </c>
      <c r="H32" s="301"/>
      <c r="I32" s="301"/>
      <c r="J32" s="301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06" t="s">
        <v>26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06"/>
      <c r="AY4" s="306"/>
      <c r="AZ4" s="306"/>
      <c r="BA4" s="306"/>
      <c r="BB4" s="306"/>
      <c r="BC4" s="306"/>
      <c r="BD4" s="306"/>
      <c r="BE4" s="306"/>
    </row>
    <row r="5" spans="1:69" x14ac:dyDescent="0.5">
      <c r="A5" s="306" t="s">
        <v>78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</row>
    <row r="6" spans="1:69" x14ac:dyDescent="0.5">
      <c r="A6" s="307" t="s">
        <v>80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</row>
    <row r="7" spans="1:69" s="57" customFormat="1" x14ac:dyDescent="0.5">
      <c r="A7" s="308" t="s">
        <v>95</v>
      </c>
      <c r="B7" s="304" t="s">
        <v>29</v>
      </c>
      <c r="C7" s="310" t="s">
        <v>81</v>
      </c>
      <c r="D7" s="304" t="s">
        <v>30</v>
      </c>
      <c r="E7" s="304"/>
      <c r="F7" s="305">
        <v>20606</v>
      </c>
      <c r="G7" s="304"/>
      <c r="H7" s="304" t="s">
        <v>31</v>
      </c>
      <c r="I7" s="304"/>
      <c r="J7" s="305">
        <v>20636</v>
      </c>
      <c r="K7" s="304"/>
      <c r="L7" s="304" t="s">
        <v>9</v>
      </c>
      <c r="M7" s="304"/>
      <c r="N7" s="305">
        <v>20667</v>
      </c>
      <c r="O7" s="304"/>
      <c r="P7" s="304" t="s">
        <v>31</v>
      </c>
      <c r="Q7" s="304"/>
      <c r="R7" s="305">
        <v>20698</v>
      </c>
      <c r="S7" s="304"/>
      <c r="T7" s="304" t="s">
        <v>9</v>
      </c>
      <c r="U7" s="304"/>
      <c r="V7" s="305">
        <v>20728</v>
      </c>
      <c r="W7" s="304"/>
      <c r="X7" s="304" t="s">
        <v>31</v>
      </c>
      <c r="Y7" s="304"/>
      <c r="Z7" s="305">
        <v>20759</v>
      </c>
      <c r="AA7" s="304"/>
      <c r="AB7" s="304" t="s">
        <v>9</v>
      </c>
      <c r="AC7" s="304"/>
      <c r="AD7" s="305">
        <v>20789</v>
      </c>
      <c r="AE7" s="304"/>
      <c r="AF7" s="304" t="s">
        <v>31</v>
      </c>
      <c r="AG7" s="304"/>
      <c r="AH7" s="305">
        <v>20820</v>
      </c>
      <c r="AI7" s="304"/>
      <c r="AJ7" s="304" t="s">
        <v>9</v>
      </c>
      <c r="AK7" s="304"/>
      <c r="AL7" s="305">
        <v>20851</v>
      </c>
      <c r="AM7" s="304"/>
      <c r="AN7" s="304" t="s">
        <v>31</v>
      </c>
      <c r="AO7" s="304"/>
      <c r="AP7" s="305">
        <v>20879</v>
      </c>
      <c r="AQ7" s="304"/>
      <c r="AR7" s="304" t="s">
        <v>9</v>
      </c>
      <c r="AS7" s="304"/>
      <c r="AT7" s="305">
        <v>20910</v>
      </c>
      <c r="AU7" s="304"/>
      <c r="AV7" s="304" t="s">
        <v>31</v>
      </c>
      <c r="AW7" s="304"/>
      <c r="AX7" s="305">
        <v>20940</v>
      </c>
      <c r="AY7" s="304"/>
      <c r="AZ7" s="304" t="s">
        <v>31</v>
      </c>
      <c r="BA7" s="304"/>
      <c r="BB7" s="305" t="s">
        <v>32</v>
      </c>
      <c r="BC7" s="304"/>
      <c r="BD7" s="304" t="s">
        <v>33</v>
      </c>
      <c r="BE7" s="304"/>
      <c r="BF7" s="304" t="s">
        <v>34</v>
      </c>
      <c r="BG7" s="304"/>
      <c r="BH7" s="304"/>
      <c r="BI7" s="304"/>
      <c r="BJ7" s="304" t="s">
        <v>35</v>
      </c>
      <c r="BK7" s="304"/>
      <c r="BL7" s="304" t="s">
        <v>36</v>
      </c>
      <c r="BM7" s="304"/>
      <c r="BN7" s="304" t="s">
        <v>19</v>
      </c>
      <c r="BO7" s="304"/>
      <c r="BP7" s="304" t="s">
        <v>37</v>
      </c>
      <c r="BQ7" s="304"/>
    </row>
    <row r="8" spans="1:69" s="57" customFormat="1" x14ac:dyDescent="0.5">
      <c r="A8" s="309"/>
      <c r="B8" s="304"/>
      <c r="C8" s="311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</row>
    <row r="9" spans="1:69" s="57" customFormat="1" x14ac:dyDescent="0.5">
      <c r="A9" s="5" t="s">
        <v>96</v>
      </c>
      <c r="B9" s="304"/>
      <c r="C9" s="312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08" t="s">
        <v>146</v>
      </c>
      <c r="B4" s="314" t="s">
        <v>29</v>
      </c>
      <c r="C4" s="308" t="s">
        <v>95</v>
      </c>
      <c r="D4" s="304" t="s">
        <v>30</v>
      </c>
      <c r="E4" s="304"/>
      <c r="F4" s="305">
        <v>21336</v>
      </c>
      <c r="G4" s="304"/>
      <c r="H4" s="313" t="s">
        <v>9</v>
      </c>
      <c r="I4" s="313"/>
      <c r="J4" s="305">
        <v>21366</v>
      </c>
      <c r="K4" s="304"/>
      <c r="L4" s="313" t="s">
        <v>9</v>
      </c>
      <c r="M4" s="313"/>
      <c r="N4" s="305">
        <v>21397</v>
      </c>
      <c r="O4" s="304"/>
      <c r="P4" s="313" t="s">
        <v>9</v>
      </c>
      <c r="Q4" s="313"/>
      <c r="R4" s="305">
        <v>21428</v>
      </c>
      <c r="S4" s="304"/>
      <c r="T4" s="313" t="s">
        <v>9</v>
      </c>
      <c r="U4" s="313"/>
      <c r="V4" s="305">
        <v>21458</v>
      </c>
      <c r="W4" s="304"/>
      <c r="X4" s="313" t="s">
        <v>9</v>
      </c>
      <c r="Y4" s="313"/>
      <c r="Z4" s="305">
        <v>21489</v>
      </c>
      <c r="AA4" s="304"/>
      <c r="AB4" s="313" t="s">
        <v>9</v>
      </c>
      <c r="AC4" s="313"/>
      <c r="AD4" s="305">
        <v>21519</v>
      </c>
      <c r="AE4" s="304"/>
      <c r="AF4" s="313" t="s">
        <v>9</v>
      </c>
      <c r="AG4" s="313"/>
      <c r="AH4" s="305">
        <v>21550</v>
      </c>
      <c r="AI4" s="304"/>
      <c r="AJ4" s="313" t="s">
        <v>9</v>
      </c>
      <c r="AK4" s="313"/>
      <c r="AL4" s="305">
        <v>21581</v>
      </c>
      <c r="AM4" s="304"/>
      <c r="AN4" s="313" t="s">
        <v>9</v>
      </c>
      <c r="AO4" s="313"/>
      <c r="AP4" s="305">
        <v>21607</v>
      </c>
      <c r="AQ4" s="304"/>
      <c r="AR4" s="313" t="s">
        <v>9</v>
      </c>
      <c r="AS4" s="313"/>
      <c r="AT4" s="305">
        <v>240784</v>
      </c>
      <c r="AU4" s="304"/>
      <c r="AV4" s="304" t="s">
        <v>31</v>
      </c>
      <c r="AW4" s="304"/>
      <c r="AX4" s="305">
        <v>21670</v>
      </c>
      <c r="AY4" s="304"/>
      <c r="AZ4" s="304" t="s">
        <v>31</v>
      </c>
      <c r="BA4" s="304"/>
      <c r="BB4" s="305" t="s">
        <v>32</v>
      </c>
      <c r="BC4" s="304"/>
      <c r="BD4" s="304" t="s">
        <v>33</v>
      </c>
      <c r="BE4" s="304"/>
      <c r="BF4" s="304" t="s">
        <v>34</v>
      </c>
      <c r="BG4" s="304"/>
      <c r="BH4" s="304"/>
      <c r="BI4" s="304"/>
      <c r="BJ4" s="304" t="s">
        <v>35</v>
      </c>
      <c r="BK4" s="304"/>
      <c r="BL4" s="304" t="s">
        <v>36</v>
      </c>
      <c r="BM4" s="304"/>
      <c r="BN4" s="304" t="s">
        <v>19</v>
      </c>
      <c r="BO4" s="304"/>
      <c r="BP4" s="304" t="s">
        <v>37</v>
      </c>
      <c r="BQ4" s="304"/>
    </row>
    <row r="5" spans="1:69" s="57" customFormat="1" x14ac:dyDescent="0.5">
      <c r="A5" s="309"/>
      <c r="B5" s="314"/>
      <c r="C5" s="309"/>
      <c r="D5" s="304"/>
      <c r="E5" s="304"/>
      <c r="F5" s="304"/>
      <c r="G5" s="304"/>
      <c r="H5" s="313"/>
      <c r="I5" s="313"/>
      <c r="J5" s="304"/>
      <c r="K5" s="304"/>
      <c r="L5" s="313"/>
      <c r="M5" s="313"/>
      <c r="N5" s="304"/>
      <c r="O5" s="304"/>
      <c r="P5" s="313"/>
      <c r="Q5" s="313"/>
      <c r="R5" s="304"/>
      <c r="S5" s="304"/>
      <c r="T5" s="313"/>
      <c r="U5" s="313"/>
      <c r="V5" s="304"/>
      <c r="W5" s="304"/>
      <c r="X5" s="313"/>
      <c r="Y5" s="313"/>
      <c r="Z5" s="304"/>
      <c r="AA5" s="304"/>
      <c r="AB5" s="313"/>
      <c r="AC5" s="313"/>
      <c r="AD5" s="304"/>
      <c r="AE5" s="304"/>
      <c r="AF5" s="313"/>
      <c r="AG5" s="313"/>
      <c r="AH5" s="304"/>
      <c r="AI5" s="304"/>
      <c r="AJ5" s="313"/>
      <c r="AK5" s="313"/>
      <c r="AL5" s="304"/>
      <c r="AM5" s="304"/>
      <c r="AN5" s="313"/>
      <c r="AO5" s="313"/>
      <c r="AP5" s="304"/>
      <c r="AQ5" s="304"/>
      <c r="AR5" s="313"/>
      <c r="AS5" s="313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</row>
    <row r="6" spans="1:69" s="57" customFormat="1" x14ac:dyDescent="0.5">
      <c r="A6" s="5" t="s">
        <v>147</v>
      </c>
      <c r="B6" s="314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5"/>
      <c r="AR103" s="315"/>
      <c r="AS103" s="315"/>
      <c r="AT103" s="315" t="s">
        <v>158</v>
      </c>
      <c r="AU103" s="315"/>
      <c r="AV103" s="315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5"/>
      <c r="AR104" s="315"/>
      <c r="AS104" s="315"/>
      <c r="AT104" s="315" t="s">
        <v>159</v>
      </c>
      <c r="AU104" s="315"/>
      <c r="AV104" s="315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5" t="s">
        <v>156</v>
      </c>
      <c r="AU105" s="315"/>
      <c r="AV105" s="315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09" t="s">
        <v>203</v>
      </c>
      <c r="B4" s="314" t="s">
        <v>29</v>
      </c>
      <c r="C4" s="308" t="s">
        <v>95</v>
      </c>
      <c r="D4" s="304" t="s">
        <v>30</v>
      </c>
      <c r="E4" s="304"/>
      <c r="F4" s="322">
        <v>21336</v>
      </c>
      <c r="G4" s="322"/>
      <c r="H4" s="304" t="s">
        <v>9</v>
      </c>
      <c r="I4" s="304"/>
      <c r="J4" s="322">
        <v>21366</v>
      </c>
      <c r="K4" s="322"/>
      <c r="L4" s="304" t="s">
        <v>9</v>
      </c>
      <c r="M4" s="304"/>
      <c r="N4" s="322">
        <v>21397</v>
      </c>
      <c r="O4" s="322"/>
      <c r="P4" s="304" t="s">
        <v>9</v>
      </c>
      <c r="Q4" s="304"/>
      <c r="R4" s="322">
        <v>21428</v>
      </c>
      <c r="S4" s="322"/>
      <c r="T4" s="304" t="s">
        <v>9</v>
      </c>
      <c r="U4" s="304"/>
      <c r="V4" s="322">
        <v>21458</v>
      </c>
      <c r="W4" s="322"/>
      <c r="X4" s="304" t="s">
        <v>9</v>
      </c>
      <c r="Y4" s="304"/>
      <c r="Z4" s="322">
        <v>21489</v>
      </c>
      <c r="AA4" s="322"/>
      <c r="AB4" s="304" t="s">
        <v>9</v>
      </c>
      <c r="AC4" s="304"/>
      <c r="AD4" s="322">
        <v>21519</v>
      </c>
      <c r="AE4" s="322"/>
      <c r="AF4" s="304" t="s">
        <v>9</v>
      </c>
      <c r="AG4" s="304"/>
      <c r="AH4" s="322">
        <v>21550</v>
      </c>
      <c r="AI4" s="322"/>
      <c r="AJ4" s="304" t="s">
        <v>9</v>
      </c>
      <c r="AK4" s="304"/>
      <c r="AL4" s="322">
        <v>21581</v>
      </c>
      <c r="AM4" s="322"/>
      <c r="AN4" s="304" t="s">
        <v>9</v>
      </c>
      <c r="AO4" s="304"/>
      <c r="AP4" s="322">
        <v>21607</v>
      </c>
      <c r="AQ4" s="322"/>
      <c r="AR4" s="304" t="s">
        <v>9</v>
      </c>
      <c r="AS4" s="304"/>
      <c r="AT4" s="322">
        <v>240784</v>
      </c>
      <c r="AU4" s="322"/>
      <c r="AV4" s="304" t="s">
        <v>9</v>
      </c>
      <c r="AW4" s="304"/>
      <c r="AX4" s="322">
        <v>21670</v>
      </c>
      <c r="AY4" s="322"/>
      <c r="AZ4" s="323" t="s">
        <v>205</v>
      </c>
      <c r="BA4" s="323"/>
      <c r="BB4" s="322">
        <v>21701</v>
      </c>
      <c r="BC4" s="313"/>
      <c r="BD4" s="304" t="s">
        <v>31</v>
      </c>
      <c r="BE4" s="304"/>
      <c r="BF4" s="322">
        <v>21728</v>
      </c>
      <c r="BG4" s="313"/>
      <c r="BH4" s="304" t="s">
        <v>31</v>
      </c>
      <c r="BI4" s="304"/>
      <c r="BJ4" s="322">
        <v>21751</v>
      </c>
      <c r="BK4" s="313"/>
      <c r="BL4" s="304" t="s">
        <v>31</v>
      </c>
      <c r="BM4" s="304"/>
      <c r="BN4" s="322">
        <v>21787</v>
      </c>
      <c r="BO4" s="313"/>
      <c r="BP4" s="304" t="s">
        <v>172</v>
      </c>
      <c r="BQ4" s="304"/>
      <c r="BR4" s="322">
        <v>21823</v>
      </c>
      <c r="BS4" s="313"/>
      <c r="BT4" s="304" t="s">
        <v>172</v>
      </c>
      <c r="BU4" s="304"/>
      <c r="BV4" s="322">
        <v>21848</v>
      </c>
      <c r="BW4" s="313"/>
      <c r="BX4" s="304" t="s">
        <v>172</v>
      </c>
      <c r="BY4" s="304"/>
      <c r="BZ4" s="322">
        <v>21879</v>
      </c>
      <c r="CA4" s="313"/>
      <c r="CB4" s="304" t="s">
        <v>172</v>
      </c>
      <c r="CC4" s="304"/>
      <c r="CD4" s="322">
        <v>21914</v>
      </c>
      <c r="CE4" s="313"/>
      <c r="CF4" s="304" t="s">
        <v>172</v>
      </c>
      <c r="CG4" s="304"/>
      <c r="CH4" s="322">
        <v>21940</v>
      </c>
      <c r="CI4" s="313"/>
      <c r="CJ4" s="304" t="s">
        <v>172</v>
      </c>
      <c r="CK4" s="304"/>
      <c r="CL4" s="322">
        <v>21974</v>
      </c>
      <c r="CM4" s="313"/>
      <c r="CN4" s="304" t="s">
        <v>172</v>
      </c>
      <c r="CO4" s="304"/>
      <c r="CP4" s="322">
        <v>22006</v>
      </c>
      <c r="CQ4" s="313"/>
      <c r="CR4" s="316" t="s">
        <v>172</v>
      </c>
      <c r="CS4" s="317"/>
      <c r="CT4" s="322">
        <v>22032</v>
      </c>
      <c r="CU4" s="313"/>
      <c r="CV4" s="316" t="s">
        <v>172</v>
      </c>
      <c r="CW4" s="317"/>
    </row>
    <row r="5" spans="1:101" s="57" customFormat="1" ht="18.75" customHeight="1" x14ac:dyDescent="0.5">
      <c r="A5" s="320"/>
      <c r="B5" s="314"/>
      <c r="C5" s="308"/>
      <c r="D5" s="304"/>
      <c r="E5" s="304"/>
      <c r="F5" s="322"/>
      <c r="G5" s="322"/>
      <c r="H5" s="304"/>
      <c r="I5" s="304"/>
      <c r="J5" s="322"/>
      <c r="K5" s="322"/>
      <c r="L5" s="304"/>
      <c r="M5" s="304"/>
      <c r="N5" s="322"/>
      <c r="O5" s="322"/>
      <c r="P5" s="304"/>
      <c r="Q5" s="304"/>
      <c r="R5" s="322"/>
      <c r="S5" s="322"/>
      <c r="T5" s="304"/>
      <c r="U5" s="304"/>
      <c r="V5" s="322"/>
      <c r="W5" s="322"/>
      <c r="X5" s="304"/>
      <c r="Y5" s="304"/>
      <c r="Z5" s="322"/>
      <c r="AA5" s="322"/>
      <c r="AB5" s="304"/>
      <c r="AC5" s="304"/>
      <c r="AD5" s="322"/>
      <c r="AE5" s="322"/>
      <c r="AF5" s="304"/>
      <c r="AG5" s="304"/>
      <c r="AH5" s="322"/>
      <c r="AI5" s="322"/>
      <c r="AJ5" s="304"/>
      <c r="AK5" s="304"/>
      <c r="AL5" s="322"/>
      <c r="AM5" s="322"/>
      <c r="AN5" s="304"/>
      <c r="AO5" s="304"/>
      <c r="AP5" s="322"/>
      <c r="AQ5" s="322"/>
      <c r="AR5" s="304"/>
      <c r="AS5" s="304"/>
      <c r="AT5" s="322"/>
      <c r="AU5" s="322"/>
      <c r="AV5" s="304"/>
      <c r="AW5" s="304"/>
      <c r="AX5" s="322"/>
      <c r="AY5" s="322"/>
      <c r="AZ5" s="323"/>
      <c r="BA5" s="323"/>
      <c r="BB5" s="313"/>
      <c r="BC5" s="313"/>
      <c r="BD5" s="304"/>
      <c r="BE5" s="304"/>
      <c r="BF5" s="313"/>
      <c r="BG5" s="313"/>
      <c r="BH5" s="304"/>
      <c r="BI5" s="304"/>
      <c r="BJ5" s="313"/>
      <c r="BK5" s="313"/>
      <c r="BL5" s="304"/>
      <c r="BM5" s="304"/>
      <c r="BN5" s="313"/>
      <c r="BO5" s="313"/>
      <c r="BP5" s="304"/>
      <c r="BQ5" s="304"/>
      <c r="BR5" s="313"/>
      <c r="BS5" s="313"/>
      <c r="BT5" s="304"/>
      <c r="BU5" s="304"/>
      <c r="BV5" s="313"/>
      <c r="BW5" s="313"/>
      <c r="BX5" s="304"/>
      <c r="BY5" s="304"/>
      <c r="BZ5" s="313"/>
      <c r="CA5" s="313"/>
      <c r="CB5" s="304"/>
      <c r="CC5" s="304"/>
      <c r="CD5" s="313"/>
      <c r="CE5" s="313"/>
      <c r="CF5" s="304"/>
      <c r="CG5" s="304"/>
      <c r="CH5" s="313"/>
      <c r="CI5" s="313"/>
      <c r="CJ5" s="304"/>
      <c r="CK5" s="304"/>
      <c r="CL5" s="313"/>
      <c r="CM5" s="313"/>
      <c r="CN5" s="304"/>
      <c r="CO5" s="304"/>
      <c r="CP5" s="313"/>
      <c r="CQ5" s="313"/>
      <c r="CR5" s="318"/>
      <c r="CS5" s="319"/>
      <c r="CT5" s="313"/>
      <c r="CU5" s="313"/>
      <c r="CV5" s="318"/>
      <c r="CW5" s="319"/>
    </row>
    <row r="6" spans="1:101" s="57" customFormat="1" x14ac:dyDescent="0.5">
      <c r="A6" s="321"/>
      <c r="B6" s="314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09" t="s">
        <v>203</v>
      </c>
      <c r="B4" s="314" t="s">
        <v>29</v>
      </c>
      <c r="C4" s="308" t="s">
        <v>95</v>
      </c>
      <c r="D4" s="332" t="s">
        <v>208</v>
      </c>
      <c r="E4" s="333"/>
      <c r="F4" s="322">
        <v>22061</v>
      </c>
      <c r="G4" s="313"/>
      <c r="H4" s="304" t="s">
        <v>172</v>
      </c>
      <c r="I4" s="304"/>
      <c r="J4" s="322">
        <v>22093</v>
      </c>
      <c r="K4" s="313"/>
      <c r="L4" s="304" t="s">
        <v>172</v>
      </c>
      <c r="M4" s="304"/>
      <c r="N4" s="322">
        <v>22128</v>
      </c>
      <c r="O4" s="313"/>
      <c r="P4" s="304" t="s">
        <v>172</v>
      </c>
      <c r="Q4" s="304"/>
      <c r="R4" s="322">
        <v>22159</v>
      </c>
      <c r="S4" s="313"/>
      <c r="T4" s="304" t="s">
        <v>172</v>
      </c>
      <c r="U4" s="304"/>
      <c r="V4" s="322">
        <v>22184</v>
      </c>
      <c r="W4" s="313"/>
      <c r="X4" s="304" t="s">
        <v>172</v>
      </c>
      <c r="Y4" s="304"/>
      <c r="Z4" s="322">
        <v>22220</v>
      </c>
      <c r="AA4" s="313"/>
      <c r="AB4" s="304" t="s">
        <v>172</v>
      </c>
      <c r="AC4" s="304"/>
      <c r="AD4" s="322">
        <v>22250</v>
      </c>
      <c r="AE4" s="313"/>
      <c r="AF4" s="304" t="s">
        <v>172</v>
      </c>
      <c r="AG4" s="304"/>
      <c r="AH4" s="322">
        <v>22281</v>
      </c>
      <c r="AI4" s="313"/>
      <c r="AJ4" s="304" t="s">
        <v>172</v>
      </c>
      <c r="AK4" s="304"/>
      <c r="AL4" s="322">
        <v>22312</v>
      </c>
      <c r="AM4" s="313"/>
      <c r="AN4" s="316" t="s">
        <v>172</v>
      </c>
      <c r="AO4" s="317"/>
      <c r="AP4" s="322">
        <v>22340</v>
      </c>
      <c r="AQ4" s="313"/>
      <c r="AR4" s="316" t="s">
        <v>172</v>
      </c>
      <c r="AS4" s="317"/>
      <c r="AT4" s="322">
        <v>22366</v>
      </c>
      <c r="AU4" s="313"/>
      <c r="AV4" s="316" t="s">
        <v>207</v>
      </c>
      <c r="AW4" s="317"/>
      <c r="AX4" s="322">
        <v>22401</v>
      </c>
      <c r="AY4" s="313"/>
      <c r="AZ4" s="316" t="s">
        <v>234</v>
      </c>
      <c r="BA4" s="317"/>
      <c r="BB4" s="328" t="s">
        <v>228</v>
      </c>
      <c r="BC4" s="329"/>
      <c r="BD4" s="324" t="s">
        <v>229</v>
      </c>
      <c r="BE4" s="325"/>
    </row>
    <row r="5" spans="1:57" x14ac:dyDescent="0.2">
      <c r="A5" s="320"/>
      <c r="B5" s="314"/>
      <c r="C5" s="308"/>
      <c r="D5" s="334" t="s">
        <v>209</v>
      </c>
      <c r="E5" s="335"/>
      <c r="F5" s="313"/>
      <c r="G5" s="313"/>
      <c r="H5" s="304"/>
      <c r="I5" s="304"/>
      <c r="J5" s="313"/>
      <c r="K5" s="313"/>
      <c r="L5" s="304"/>
      <c r="M5" s="304"/>
      <c r="N5" s="313"/>
      <c r="O5" s="313"/>
      <c r="P5" s="304"/>
      <c r="Q5" s="304"/>
      <c r="R5" s="313"/>
      <c r="S5" s="313"/>
      <c r="T5" s="304"/>
      <c r="U5" s="304"/>
      <c r="V5" s="313"/>
      <c r="W5" s="313"/>
      <c r="X5" s="304"/>
      <c r="Y5" s="304"/>
      <c r="Z5" s="313"/>
      <c r="AA5" s="313"/>
      <c r="AB5" s="304"/>
      <c r="AC5" s="304"/>
      <c r="AD5" s="313"/>
      <c r="AE5" s="313"/>
      <c r="AF5" s="304"/>
      <c r="AG5" s="304"/>
      <c r="AH5" s="313"/>
      <c r="AI5" s="313"/>
      <c r="AJ5" s="304"/>
      <c r="AK5" s="304"/>
      <c r="AL5" s="313"/>
      <c r="AM5" s="313"/>
      <c r="AN5" s="318"/>
      <c r="AO5" s="319"/>
      <c r="AP5" s="313"/>
      <c r="AQ5" s="313"/>
      <c r="AR5" s="318"/>
      <c r="AS5" s="319"/>
      <c r="AT5" s="313"/>
      <c r="AU5" s="313"/>
      <c r="AV5" s="318"/>
      <c r="AW5" s="319"/>
      <c r="AX5" s="313"/>
      <c r="AY5" s="313"/>
      <c r="AZ5" s="318"/>
      <c r="BA5" s="319"/>
      <c r="BB5" s="330"/>
      <c r="BC5" s="331"/>
      <c r="BD5" s="326"/>
      <c r="BE5" s="327"/>
    </row>
    <row r="6" spans="1:57" x14ac:dyDescent="0.5">
      <c r="A6" s="321"/>
      <c r="B6" s="314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C10" sqref="AC10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72" customWidth="1"/>
    <col min="6" max="7" width="12.7109375" style="272" hidden="1" customWidth="1"/>
    <col min="8" max="9" width="13.7109375" style="88" hidden="1" customWidth="1"/>
    <col min="10" max="11" width="12.7109375" style="272" hidden="1" customWidth="1"/>
    <col min="12" max="13" width="13.7109375" style="88" hidden="1" customWidth="1"/>
    <col min="14" max="15" width="12.7109375" style="272" hidden="1" customWidth="1"/>
    <col min="16" max="17" width="10.7109375" style="88" hidden="1" customWidth="1"/>
    <col min="18" max="19" width="8.7109375" style="272" hidden="1" customWidth="1"/>
    <col min="20" max="21" width="10.7109375" style="88" customWidth="1"/>
    <col min="22" max="23" width="8.7109375" style="272" customWidth="1"/>
    <col min="24" max="25" width="10.7109375" style="88" customWidth="1"/>
    <col min="26" max="28" width="9.140625" style="232" customWidth="1"/>
    <col min="29" max="16384" width="9.140625" style="232"/>
  </cols>
  <sheetData>
    <row r="1" spans="1:25" x14ac:dyDescent="0.5">
      <c r="A1" s="111" t="s">
        <v>166</v>
      </c>
      <c r="B1" s="111"/>
      <c r="C1" s="111"/>
      <c r="D1" s="251"/>
      <c r="E1" s="251"/>
      <c r="F1" s="251"/>
      <c r="G1" s="251"/>
      <c r="H1" s="252"/>
      <c r="I1" s="252"/>
      <c r="J1" s="251"/>
      <c r="K1" s="251"/>
      <c r="L1" s="252"/>
      <c r="M1" s="252"/>
      <c r="N1" s="251"/>
      <c r="O1" s="251"/>
      <c r="P1" s="252"/>
      <c r="Q1" s="252"/>
      <c r="R1" s="251"/>
      <c r="S1" s="251"/>
      <c r="T1" s="252"/>
      <c r="U1" s="252"/>
      <c r="V1" s="251"/>
      <c r="W1" s="251"/>
      <c r="X1" s="252"/>
      <c r="Y1" s="252"/>
    </row>
    <row r="2" spans="1:25" x14ac:dyDescent="0.5">
      <c r="A2" s="111" t="s">
        <v>281</v>
      </c>
      <c r="B2" s="111"/>
      <c r="C2" s="111"/>
      <c r="D2" s="251"/>
      <c r="E2" s="251"/>
      <c r="F2" s="251"/>
      <c r="G2" s="251"/>
      <c r="H2" s="252"/>
      <c r="I2" s="252"/>
      <c r="J2" s="251"/>
      <c r="K2" s="251"/>
      <c r="L2" s="252"/>
      <c r="M2" s="252"/>
      <c r="N2" s="251"/>
      <c r="O2" s="251"/>
      <c r="P2" s="252"/>
      <c r="Q2" s="252"/>
      <c r="R2" s="251"/>
      <c r="S2" s="251"/>
      <c r="T2" s="252"/>
      <c r="U2" s="252"/>
      <c r="V2" s="251"/>
      <c r="W2" s="251"/>
      <c r="X2" s="252"/>
      <c r="Y2" s="252"/>
    </row>
    <row r="3" spans="1:25" ht="24" customHeight="1" x14ac:dyDescent="0.5">
      <c r="A3" s="4" t="s">
        <v>283</v>
      </c>
      <c r="B3" s="213"/>
      <c r="C3" s="213"/>
      <c r="D3" s="253"/>
      <c r="E3" s="253"/>
      <c r="F3" s="253"/>
      <c r="G3" s="253"/>
      <c r="H3" s="254"/>
      <c r="I3" s="254"/>
      <c r="J3" s="253"/>
      <c r="K3" s="253"/>
      <c r="L3" s="254"/>
      <c r="M3" s="254"/>
      <c r="N3" s="253"/>
      <c r="O3" s="253"/>
      <c r="P3" s="254"/>
      <c r="Q3" s="254"/>
      <c r="R3" s="253"/>
      <c r="S3" s="253"/>
      <c r="T3" s="254"/>
      <c r="U3" s="254"/>
      <c r="V3" s="253"/>
      <c r="W3" s="253"/>
      <c r="X3" s="254"/>
      <c r="Y3" s="254"/>
    </row>
    <row r="4" spans="1:25" ht="21.75" customHeight="1" x14ac:dyDescent="0.2">
      <c r="A4" s="309" t="s">
        <v>203</v>
      </c>
      <c r="B4" s="314" t="s">
        <v>29</v>
      </c>
      <c r="C4" s="308" t="s">
        <v>95</v>
      </c>
      <c r="D4" s="342" t="s">
        <v>208</v>
      </c>
      <c r="E4" s="343"/>
      <c r="F4" s="336">
        <v>24623</v>
      </c>
      <c r="G4" s="337"/>
      <c r="H4" s="338" t="s">
        <v>172</v>
      </c>
      <c r="I4" s="339"/>
      <c r="J4" s="336">
        <v>24653</v>
      </c>
      <c r="K4" s="337"/>
      <c r="L4" s="338" t="s">
        <v>172</v>
      </c>
      <c r="M4" s="339"/>
      <c r="N4" s="336">
        <v>24684</v>
      </c>
      <c r="O4" s="337"/>
      <c r="P4" s="338" t="s">
        <v>172</v>
      </c>
      <c r="Q4" s="339"/>
      <c r="R4" s="336">
        <v>24715</v>
      </c>
      <c r="S4" s="337"/>
      <c r="T4" s="338" t="s">
        <v>172</v>
      </c>
      <c r="U4" s="339"/>
      <c r="V4" s="336">
        <v>24745</v>
      </c>
      <c r="W4" s="337"/>
      <c r="X4" s="338" t="s">
        <v>207</v>
      </c>
      <c r="Y4" s="339"/>
    </row>
    <row r="5" spans="1:25" ht="21.75" customHeight="1" x14ac:dyDescent="0.2">
      <c r="A5" s="320"/>
      <c r="B5" s="314"/>
      <c r="C5" s="308"/>
      <c r="D5" s="344">
        <v>243738</v>
      </c>
      <c r="E5" s="345"/>
      <c r="F5" s="337"/>
      <c r="G5" s="337"/>
      <c r="H5" s="340"/>
      <c r="I5" s="341"/>
      <c r="J5" s="337"/>
      <c r="K5" s="337"/>
      <c r="L5" s="340"/>
      <c r="M5" s="341"/>
      <c r="N5" s="337"/>
      <c r="O5" s="337"/>
      <c r="P5" s="340"/>
      <c r="Q5" s="341"/>
      <c r="R5" s="337"/>
      <c r="S5" s="337"/>
      <c r="T5" s="340"/>
      <c r="U5" s="341"/>
      <c r="V5" s="337"/>
      <c r="W5" s="337"/>
      <c r="X5" s="340"/>
      <c r="Y5" s="341"/>
    </row>
    <row r="6" spans="1:25" x14ac:dyDescent="0.5">
      <c r="A6" s="321"/>
      <c r="B6" s="314"/>
      <c r="C6" s="216" t="s">
        <v>96</v>
      </c>
      <c r="D6" s="282" t="s">
        <v>38</v>
      </c>
      <c r="E6" s="282" t="s">
        <v>39</v>
      </c>
      <c r="F6" s="255" t="s">
        <v>38</v>
      </c>
      <c r="G6" s="255" t="s">
        <v>39</v>
      </c>
      <c r="H6" s="159" t="s">
        <v>38</v>
      </c>
      <c r="I6" s="159" t="s">
        <v>39</v>
      </c>
      <c r="J6" s="255" t="s">
        <v>38</v>
      </c>
      <c r="K6" s="255" t="s">
        <v>39</v>
      </c>
      <c r="L6" s="159" t="s">
        <v>38</v>
      </c>
      <c r="M6" s="159" t="s">
        <v>39</v>
      </c>
      <c r="N6" s="255" t="s">
        <v>38</v>
      </c>
      <c r="O6" s="255" t="s">
        <v>39</v>
      </c>
      <c r="P6" s="159" t="s">
        <v>38</v>
      </c>
      <c r="Q6" s="159" t="s">
        <v>39</v>
      </c>
      <c r="R6" s="255" t="s">
        <v>38</v>
      </c>
      <c r="S6" s="255" t="s">
        <v>39</v>
      </c>
      <c r="T6" s="159" t="s">
        <v>38</v>
      </c>
      <c r="U6" s="159" t="s">
        <v>39</v>
      </c>
      <c r="V6" s="255" t="s">
        <v>38</v>
      </c>
      <c r="W6" s="255" t="s">
        <v>39</v>
      </c>
      <c r="X6" s="159" t="s">
        <v>38</v>
      </c>
      <c r="Y6" s="159" t="s">
        <v>39</v>
      </c>
    </row>
    <row r="7" spans="1:25" ht="24" x14ac:dyDescent="0.5">
      <c r="A7" s="217"/>
      <c r="B7" s="233"/>
      <c r="C7" s="216"/>
      <c r="D7" s="282"/>
      <c r="E7" s="282"/>
      <c r="F7" s="255"/>
      <c r="G7" s="255"/>
      <c r="H7" s="298"/>
      <c r="I7" s="159"/>
      <c r="J7" s="255"/>
      <c r="K7" s="255"/>
      <c r="L7" s="159"/>
      <c r="M7" s="159"/>
      <c r="N7" s="255"/>
      <c r="O7" s="255"/>
      <c r="P7" s="159"/>
      <c r="Q7" s="159"/>
      <c r="R7" s="255"/>
      <c r="S7" s="255"/>
      <c r="T7" s="159"/>
      <c r="U7" s="159"/>
      <c r="V7" s="255"/>
      <c r="W7" s="255"/>
      <c r="X7" s="159"/>
      <c r="Y7" s="159"/>
    </row>
    <row r="8" spans="1:25" ht="20.100000000000001" customHeight="1" x14ac:dyDescent="0.55000000000000004">
      <c r="A8" s="218">
        <v>1</v>
      </c>
      <c r="B8" s="219" t="s">
        <v>1</v>
      </c>
      <c r="C8" s="220">
        <v>1</v>
      </c>
      <c r="D8" s="283">
        <v>24710.58</v>
      </c>
      <c r="E8" s="283"/>
      <c r="F8" s="257">
        <v>53211.91</v>
      </c>
      <c r="G8" s="256">
        <v>48211.91</v>
      </c>
      <c r="H8" s="239">
        <f>SUM(D8+F8-G8)</f>
        <v>29710.58</v>
      </c>
      <c r="I8" s="241">
        <v>0</v>
      </c>
      <c r="J8" s="257">
        <v>2000</v>
      </c>
      <c r="K8" s="256">
        <v>12303.11</v>
      </c>
      <c r="L8" s="241">
        <f>SUM(H8+J8-K8)</f>
        <v>19407.47</v>
      </c>
      <c r="M8" s="241">
        <v>0</v>
      </c>
      <c r="N8" s="257">
        <v>30000</v>
      </c>
      <c r="O8" s="256">
        <v>32663.62</v>
      </c>
      <c r="P8" s="241">
        <f>SUM(L8+N8-O8)</f>
        <v>16743.850000000002</v>
      </c>
      <c r="Q8" s="241">
        <v>0</v>
      </c>
      <c r="R8" s="257">
        <v>26149.53</v>
      </c>
      <c r="S8" s="256">
        <v>16673</v>
      </c>
      <c r="T8" s="241">
        <f>SUM(P8+R8-S8)</f>
        <v>26220.380000000005</v>
      </c>
      <c r="U8" s="241">
        <v>0</v>
      </c>
      <c r="V8" s="257">
        <v>49956.69</v>
      </c>
      <c r="W8" s="256">
        <f>45917.74+700</f>
        <v>46617.74</v>
      </c>
      <c r="X8" s="241">
        <f>SUM(T8+V8-W8)</f>
        <v>29559.330000000009</v>
      </c>
      <c r="Y8" s="241">
        <v>0</v>
      </c>
    </row>
    <row r="9" spans="1:25" ht="20.100000000000001" customHeight="1" x14ac:dyDescent="0.55000000000000004">
      <c r="A9" s="248">
        <v>2</v>
      </c>
      <c r="B9" s="221" t="s">
        <v>40</v>
      </c>
      <c r="C9" s="222">
        <v>11</v>
      </c>
      <c r="D9" s="284">
        <v>162443.13</v>
      </c>
      <c r="E9" s="285"/>
      <c r="F9" s="261"/>
      <c r="G9" s="258"/>
      <c r="H9" s="240">
        <f t="shared" ref="H9:H72" si="0">SUM(D9+F9-G9)</f>
        <v>162443.13</v>
      </c>
      <c r="I9" s="239">
        <v>0</v>
      </c>
      <c r="J9" s="261">
        <v>7000</v>
      </c>
      <c r="K9" s="258"/>
      <c r="L9" s="239">
        <f>SUM(H9+J9-K9)</f>
        <v>169443.13</v>
      </c>
      <c r="M9" s="239">
        <v>0</v>
      </c>
      <c r="N9" s="261"/>
      <c r="O9" s="258"/>
      <c r="P9" s="239">
        <f>SUM(L9+N9-O9)</f>
        <v>169443.13</v>
      </c>
      <c r="Q9" s="239">
        <v>0</v>
      </c>
      <c r="R9" s="261"/>
      <c r="S9" s="258"/>
      <c r="T9" s="239">
        <f>SUM(P9+R9-S9)</f>
        <v>169443.13</v>
      </c>
      <c r="U9" s="239">
        <v>0</v>
      </c>
      <c r="V9" s="261"/>
      <c r="W9" s="258"/>
      <c r="X9" s="239">
        <f>SUM(T9+V9-W9)</f>
        <v>169443.13</v>
      </c>
      <c r="Y9" s="239">
        <v>0</v>
      </c>
    </row>
    <row r="10" spans="1:25" ht="20.100000000000001" customHeight="1" x14ac:dyDescent="0.55000000000000004">
      <c r="A10" s="248">
        <v>3</v>
      </c>
      <c r="B10" s="223" t="s">
        <v>246</v>
      </c>
      <c r="C10" s="222">
        <v>15</v>
      </c>
      <c r="D10" s="284">
        <v>595.70000000000005</v>
      </c>
      <c r="E10" s="286"/>
      <c r="F10" s="260"/>
      <c r="G10" s="258"/>
      <c r="H10" s="240">
        <f t="shared" si="0"/>
        <v>595.70000000000005</v>
      </c>
      <c r="I10" s="239">
        <v>0</v>
      </c>
      <c r="J10" s="260"/>
      <c r="K10" s="258"/>
      <c r="L10" s="239">
        <f>SUM(H10+J10-K10)</f>
        <v>595.70000000000005</v>
      </c>
      <c r="M10" s="239">
        <v>0</v>
      </c>
      <c r="N10" s="260"/>
      <c r="O10" s="258"/>
      <c r="P10" s="239">
        <f>SUM(L10+N10-O10)</f>
        <v>595.70000000000005</v>
      </c>
      <c r="Q10" s="239">
        <v>0</v>
      </c>
      <c r="R10" s="260"/>
      <c r="S10" s="258"/>
      <c r="T10" s="239">
        <f>SUM(P10+R10-S10)</f>
        <v>595.70000000000005</v>
      </c>
      <c r="U10" s="239">
        <v>0</v>
      </c>
      <c r="V10" s="260"/>
      <c r="W10" s="258"/>
      <c r="X10" s="239">
        <f>SUM(T10+V10-W10)</f>
        <v>595.70000000000005</v>
      </c>
      <c r="Y10" s="239">
        <v>0</v>
      </c>
    </row>
    <row r="11" spans="1:25" ht="20.100000000000001" customHeight="1" x14ac:dyDescent="0.55000000000000004">
      <c r="A11" s="248">
        <v>4</v>
      </c>
      <c r="B11" s="224" t="s">
        <v>247</v>
      </c>
      <c r="C11" s="222">
        <v>17</v>
      </c>
      <c r="D11" s="286">
        <v>142080.62</v>
      </c>
      <c r="E11" s="286"/>
      <c r="F11" s="260"/>
      <c r="G11" s="258">
        <v>15000</v>
      </c>
      <c r="H11" s="239">
        <f t="shared" si="0"/>
        <v>127080.62</v>
      </c>
      <c r="I11" s="239">
        <v>0</v>
      </c>
      <c r="J11" s="260"/>
      <c r="K11" s="258"/>
      <c r="L11" s="239">
        <f t="shared" ref="L11:L12" si="1">SUM(H11+J11-K11)</f>
        <v>127080.62</v>
      </c>
      <c r="M11" s="239">
        <v>0</v>
      </c>
      <c r="N11" s="260"/>
      <c r="O11" s="258">
        <f>15000+15000</f>
        <v>30000</v>
      </c>
      <c r="P11" s="239">
        <f t="shared" ref="P11:P12" si="2">SUM(L11+N11-O11)</f>
        <v>97080.62</v>
      </c>
      <c r="Q11" s="239">
        <v>0</v>
      </c>
      <c r="R11" s="260"/>
      <c r="S11" s="258">
        <v>15000</v>
      </c>
      <c r="T11" s="239">
        <f t="shared" ref="T11:T12" si="3">SUM(P11+R11-S11)</f>
        <v>82080.62</v>
      </c>
      <c r="U11" s="239">
        <v>0</v>
      </c>
      <c r="V11" s="260"/>
      <c r="W11" s="258">
        <v>15000</v>
      </c>
      <c r="X11" s="239">
        <f t="shared" ref="X11:X12" si="4">SUM(T11+V11-W11)</f>
        <v>67080.62</v>
      </c>
      <c r="Y11" s="239">
        <v>0</v>
      </c>
    </row>
    <row r="12" spans="1:25" ht="20.100000000000001" customHeight="1" x14ac:dyDescent="0.55000000000000004">
      <c r="A12" s="248">
        <v>5</v>
      </c>
      <c r="B12" s="221" t="s">
        <v>248</v>
      </c>
      <c r="C12" s="222">
        <v>14</v>
      </c>
      <c r="D12" s="287">
        <v>513.92999999999995</v>
      </c>
      <c r="E12" s="286"/>
      <c r="F12" s="260"/>
      <c r="G12" s="258"/>
      <c r="H12" s="246">
        <f t="shared" si="0"/>
        <v>513.92999999999995</v>
      </c>
      <c r="I12" s="239">
        <v>0</v>
      </c>
      <c r="J12" s="260"/>
      <c r="K12" s="258"/>
      <c r="L12" s="239">
        <f t="shared" si="1"/>
        <v>513.92999999999995</v>
      </c>
      <c r="M12" s="239">
        <v>0</v>
      </c>
      <c r="N12" s="260"/>
      <c r="O12" s="258"/>
      <c r="P12" s="239">
        <f t="shared" si="2"/>
        <v>513.92999999999995</v>
      </c>
      <c r="Q12" s="239">
        <v>0</v>
      </c>
      <c r="R12" s="260"/>
      <c r="S12" s="258"/>
      <c r="T12" s="239">
        <f t="shared" si="3"/>
        <v>513.92999999999995</v>
      </c>
      <c r="U12" s="239">
        <v>0</v>
      </c>
      <c r="V12" s="260"/>
      <c r="W12" s="258"/>
      <c r="X12" s="239">
        <f t="shared" si="4"/>
        <v>513.92999999999995</v>
      </c>
      <c r="Y12" s="239">
        <v>0</v>
      </c>
    </row>
    <row r="13" spans="1:25" ht="20.100000000000001" customHeight="1" x14ac:dyDescent="0.55000000000000004">
      <c r="A13" s="248">
        <v>6</v>
      </c>
      <c r="B13" s="223" t="s">
        <v>82</v>
      </c>
      <c r="C13" s="222">
        <v>19</v>
      </c>
      <c r="D13" s="286"/>
      <c r="E13" s="288"/>
      <c r="F13" s="259"/>
      <c r="G13" s="258"/>
      <c r="H13" s="240">
        <f t="shared" si="0"/>
        <v>0</v>
      </c>
      <c r="I13" s="239">
        <f>E13+G13-F13</f>
        <v>0</v>
      </c>
      <c r="J13" s="259"/>
      <c r="K13" s="258"/>
      <c r="L13" s="239"/>
      <c r="M13" s="239">
        <f>I13+K13-J13</f>
        <v>0</v>
      </c>
      <c r="N13" s="259"/>
      <c r="O13" s="258"/>
      <c r="P13" s="239"/>
      <c r="Q13" s="239">
        <f>M13+O13-N13</f>
        <v>0</v>
      </c>
      <c r="R13" s="259"/>
      <c r="S13" s="258"/>
      <c r="T13" s="239"/>
      <c r="U13" s="239">
        <f>Q13+S13-R13</f>
        <v>0</v>
      </c>
      <c r="V13" s="259"/>
      <c r="W13" s="258"/>
      <c r="X13" s="239"/>
      <c r="Y13" s="239">
        <f>U13+W13-V13</f>
        <v>0</v>
      </c>
    </row>
    <row r="14" spans="1:25" ht="20.100000000000001" customHeight="1" x14ac:dyDescent="0.55000000000000004">
      <c r="A14" s="248">
        <v>7</v>
      </c>
      <c r="B14" s="223" t="s">
        <v>79</v>
      </c>
      <c r="C14" s="222" t="s">
        <v>249</v>
      </c>
      <c r="D14" s="288">
        <v>586962.69999999995</v>
      </c>
      <c r="E14" s="288"/>
      <c r="F14" s="260"/>
      <c r="G14" s="260">
        <v>1000</v>
      </c>
      <c r="H14" s="240">
        <f t="shared" si="0"/>
        <v>585962.69999999995</v>
      </c>
      <c r="I14" s="239"/>
      <c r="J14" s="260"/>
      <c r="K14" s="260"/>
      <c r="L14" s="239">
        <f t="shared" ref="L14:L25" si="5">SUM(H14+J14-K14)</f>
        <v>585962.69999999995</v>
      </c>
      <c r="M14" s="239">
        <v>0</v>
      </c>
      <c r="N14" s="260"/>
      <c r="O14" s="260"/>
      <c r="P14" s="239">
        <f t="shared" ref="P14:P25" si="6">SUM(L14+N14-O14)</f>
        <v>585962.69999999995</v>
      </c>
      <c r="Q14" s="239">
        <v>0</v>
      </c>
      <c r="R14" s="260"/>
      <c r="S14" s="260"/>
      <c r="T14" s="239">
        <f t="shared" ref="T14:T19" si="7">SUM(P14+R14-S14)</f>
        <v>585962.69999999995</v>
      </c>
      <c r="U14" s="239">
        <v>0</v>
      </c>
      <c r="V14" s="260"/>
      <c r="W14" s="260"/>
      <c r="X14" s="239">
        <f t="shared" ref="X14:X19" si="8">SUM(T14+V14-W14)</f>
        <v>585962.69999999995</v>
      </c>
      <c r="Y14" s="239">
        <v>0</v>
      </c>
    </row>
    <row r="15" spans="1:25" ht="20.100000000000001" customHeight="1" x14ac:dyDescent="0.55000000000000004">
      <c r="A15" s="248">
        <v>8</v>
      </c>
      <c r="B15" s="224" t="s">
        <v>48</v>
      </c>
      <c r="C15" s="222">
        <v>29</v>
      </c>
      <c r="D15" s="286"/>
      <c r="E15" s="286">
        <v>584582.69999999995</v>
      </c>
      <c r="F15" s="260"/>
      <c r="G15" s="261"/>
      <c r="H15" s="240">
        <f t="shared" si="0"/>
        <v>0</v>
      </c>
      <c r="I15" s="239">
        <f t="shared" ref="I15:I77" si="9">E15+G15-F15</f>
        <v>584582.69999999995</v>
      </c>
      <c r="J15" s="260"/>
      <c r="K15" s="261"/>
      <c r="L15" s="239">
        <f t="shared" si="5"/>
        <v>0</v>
      </c>
      <c r="M15" s="239">
        <f>I15+K15-J15</f>
        <v>584582.69999999995</v>
      </c>
      <c r="N15" s="260"/>
      <c r="O15" s="261"/>
      <c r="P15" s="239">
        <f t="shared" si="6"/>
        <v>0</v>
      </c>
      <c r="Q15" s="239">
        <f>M15+O15-N15</f>
        <v>584582.69999999995</v>
      </c>
      <c r="R15" s="260"/>
      <c r="S15" s="261"/>
      <c r="T15" s="239">
        <f t="shared" si="7"/>
        <v>0</v>
      </c>
      <c r="U15" s="239">
        <f>Q15+S15-R15</f>
        <v>584582.69999999995</v>
      </c>
      <c r="V15" s="260"/>
      <c r="W15" s="261"/>
      <c r="X15" s="239">
        <f t="shared" si="8"/>
        <v>0</v>
      </c>
      <c r="Y15" s="239">
        <f>U15+W15-V15</f>
        <v>584582.69999999995</v>
      </c>
    </row>
    <row r="16" spans="1:25" ht="20.100000000000001" customHeight="1" x14ac:dyDescent="0.55000000000000004">
      <c r="A16" s="248">
        <v>9</v>
      </c>
      <c r="B16" s="221" t="s">
        <v>250</v>
      </c>
      <c r="C16" s="222">
        <v>31</v>
      </c>
      <c r="D16" s="286">
        <v>736558</v>
      </c>
      <c r="E16" s="289"/>
      <c r="F16" s="260"/>
      <c r="G16" s="258"/>
      <c r="H16" s="240">
        <f t="shared" si="0"/>
        <v>736558</v>
      </c>
      <c r="I16" s="239">
        <f t="shared" si="9"/>
        <v>0</v>
      </c>
      <c r="J16" s="260"/>
      <c r="K16" s="258"/>
      <c r="L16" s="239">
        <f t="shared" si="5"/>
        <v>736558</v>
      </c>
      <c r="M16" s="239">
        <f t="shared" ref="M16:M24" si="10">I16+K16-J16</f>
        <v>0</v>
      </c>
      <c r="N16" s="260"/>
      <c r="O16" s="258"/>
      <c r="P16" s="239">
        <f t="shared" si="6"/>
        <v>736558</v>
      </c>
      <c r="Q16" s="239">
        <f t="shared" ref="Q16:Q24" si="11">M16+O16-N16</f>
        <v>0</v>
      </c>
      <c r="R16" s="260"/>
      <c r="S16" s="258"/>
      <c r="T16" s="239">
        <f t="shared" si="7"/>
        <v>736558</v>
      </c>
      <c r="U16" s="239">
        <f t="shared" ref="U16:U24" si="12">Q16+S16-R16</f>
        <v>0</v>
      </c>
      <c r="V16" s="260"/>
      <c r="W16" s="258"/>
      <c r="X16" s="239">
        <f t="shared" si="8"/>
        <v>736558</v>
      </c>
      <c r="Y16" s="239">
        <f t="shared" ref="Y16:Y24" si="13">U16+W16-V16</f>
        <v>0</v>
      </c>
    </row>
    <row r="17" spans="1:27" ht="20.100000000000001" customHeight="1" x14ac:dyDescent="0.55000000000000004">
      <c r="A17" s="248">
        <v>10</v>
      </c>
      <c r="B17" s="224" t="s">
        <v>240</v>
      </c>
      <c r="C17" s="222">
        <v>32</v>
      </c>
      <c r="D17" s="286"/>
      <c r="E17" s="286">
        <v>736558</v>
      </c>
      <c r="F17" s="261"/>
      <c r="G17" s="260"/>
      <c r="H17" s="240">
        <f t="shared" si="0"/>
        <v>0</v>
      </c>
      <c r="I17" s="239">
        <f t="shared" si="9"/>
        <v>736558</v>
      </c>
      <c r="J17" s="261"/>
      <c r="K17" s="260"/>
      <c r="L17" s="239">
        <f t="shared" si="5"/>
        <v>0</v>
      </c>
      <c r="M17" s="239">
        <f t="shared" si="10"/>
        <v>736558</v>
      </c>
      <c r="N17" s="261"/>
      <c r="O17" s="260"/>
      <c r="P17" s="239">
        <f t="shared" si="6"/>
        <v>0</v>
      </c>
      <c r="Q17" s="239">
        <f t="shared" si="11"/>
        <v>736558</v>
      </c>
      <c r="R17" s="261"/>
      <c r="S17" s="260"/>
      <c r="T17" s="239">
        <f t="shared" si="7"/>
        <v>0</v>
      </c>
      <c r="U17" s="239">
        <f t="shared" si="12"/>
        <v>736558</v>
      </c>
      <c r="V17" s="261"/>
      <c r="W17" s="260"/>
      <c r="X17" s="239">
        <f t="shared" si="8"/>
        <v>0</v>
      </c>
      <c r="Y17" s="239">
        <f t="shared" si="13"/>
        <v>736558</v>
      </c>
    </row>
    <row r="18" spans="1:27" ht="20.100000000000001" customHeight="1" x14ac:dyDescent="0.55000000000000004">
      <c r="A18" s="248">
        <v>11</v>
      </c>
      <c r="B18" s="224" t="s">
        <v>135</v>
      </c>
      <c r="C18" s="222">
        <v>33</v>
      </c>
      <c r="D18" s="287">
        <v>18480</v>
      </c>
      <c r="E18" s="287"/>
      <c r="F18" s="258"/>
      <c r="G18" s="260"/>
      <c r="H18" s="240">
        <f t="shared" si="0"/>
        <v>18480</v>
      </c>
      <c r="I18" s="239">
        <f t="shared" si="9"/>
        <v>0</v>
      </c>
      <c r="J18" s="258"/>
      <c r="K18" s="260"/>
      <c r="L18" s="239">
        <f t="shared" si="5"/>
        <v>18480</v>
      </c>
      <c r="M18" s="239">
        <f t="shared" si="10"/>
        <v>0</v>
      </c>
      <c r="N18" s="258"/>
      <c r="O18" s="260"/>
      <c r="P18" s="239">
        <f t="shared" si="6"/>
        <v>18480</v>
      </c>
      <c r="Q18" s="239">
        <f t="shared" si="11"/>
        <v>0</v>
      </c>
      <c r="R18" s="258"/>
      <c r="S18" s="260"/>
      <c r="T18" s="239">
        <f t="shared" si="7"/>
        <v>18480</v>
      </c>
      <c r="U18" s="239">
        <f t="shared" si="12"/>
        <v>0</v>
      </c>
      <c r="V18" s="258"/>
      <c r="W18" s="260"/>
      <c r="X18" s="239">
        <f t="shared" si="8"/>
        <v>18480</v>
      </c>
      <c r="Y18" s="239">
        <f t="shared" si="13"/>
        <v>0</v>
      </c>
    </row>
    <row r="19" spans="1:27" ht="20.100000000000001" customHeight="1" x14ac:dyDescent="0.55000000000000004">
      <c r="A19" s="248">
        <v>12</v>
      </c>
      <c r="B19" s="224" t="s">
        <v>50</v>
      </c>
      <c r="C19" s="222">
        <v>36</v>
      </c>
      <c r="D19" s="286">
        <v>5387</v>
      </c>
      <c r="E19" s="286"/>
      <c r="F19" s="260"/>
      <c r="G19" s="260"/>
      <c r="H19" s="239">
        <f t="shared" si="0"/>
        <v>5387</v>
      </c>
      <c r="I19" s="239">
        <f t="shared" si="9"/>
        <v>0</v>
      </c>
      <c r="J19" s="260"/>
      <c r="K19" s="260"/>
      <c r="L19" s="239">
        <f t="shared" si="5"/>
        <v>5387</v>
      </c>
      <c r="M19" s="239">
        <f t="shared" si="10"/>
        <v>0</v>
      </c>
      <c r="N19" s="260"/>
      <c r="O19" s="260"/>
      <c r="P19" s="239">
        <f t="shared" si="6"/>
        <v>5387</v>
      </c>
      <c r="Q19" s="239">
        <f t="shared" si="11"/>
        <v>0</v>
      </c>
      <c r="R19" s="260"/>
      <c r="S19" s="260"/>
      <c r="T19" s="239">
        <f t="shared" si="7"/>
        <v>5387</v>
      </c>
      <c r="U19" s="239">
        <f t="shared" si="12"/>
        <v>0</v>
      </c>
      <c r="V19" s="260"/>
      <c r="W19" s="260"/>
      <c r="X19" s="239">
        <f t="shared" si="8"/>
        <v>5387</v>
      </c>
      <c r="Y19" s="239">
        <f t="shared" si="13"/>
        <v>0</v>
      </c>
    </row>
    <row r="20" spans="1:27" ht="20.100000000000001" customHeight="1" x14ac:dyDescent="0.55000000000000004">
      <c r="A20" s="248">
        <v>13</v>
      </c>
      <c r="B20" s="229" t="s">
        <v>284</v>
      </c>
      <c r="C20" s="222"/>
      <c r="D20" s="286"/>
      <c r="E20" s="286">
        <v>5387</v>
      </c>
      <c r="F20" s="260"/>
      <c r="G20" s="261"/>
      <c r="H20" s="246">
        <f t="shared" si="0"/>
        <v>0</v>
      </c>
      <c r="I20" s="239">
        <f t="shared" si="9"/>
        <v>5387</v>
      </c>
      <c r="J20" s="260"/>
      <c r="K20" s="261"/>
      <c r="L20" s="239"/>
      <c r="M20" s="239">
        <f t="shared" si="10"/>
        <v>5387</v>
      </c>
      <c r="N20" s="260"/>
      <c r="O20" s="261"/>
      <c r="P20" s="239"/>
      <c r="Q20" s="239">
        <f t="shared" si="11"/>
        <v>5387</v>
      </c>
      <c r="R20" s="260"/>
      <c r="S20" s="261"/>
      <c r="T20" s="239"/>
      <c r="U20" s="239">
        <f t="shared" si="12"/>
        <v>5387</v>
      </c>
      <c r="V20" s="260"/>
      <c r="W20" s="261"/>
      <c r="X20" s="239"/>
      <c r="Y20" s="239">
        <f t="shared" si="13"/>
        <v>5387</v>
      </c>
    </row>
    <row r="21" spans="1:27" ht="20.100000000000001" customHeight="1" x14ac:dyDescent="0.55000000000000004">
      <c r="A21" s="248">
        <v>14</v>
      </c>
      <c r="B21" s="221" t="s">
        <v>8</v>
      </c>
      <c r="C21" s="222">
        <v>37</v>
      </c>
      <c r="D21" s="287"/>
      <c r="E21" s="286"/>
      <c r="F21" s="260"/>
      <c r="G21" s="261"/>
      <c r="H21" s="240">
        <f t="shared" si="0"/>
        <v>0</v>
      </c>
      <c r="I21" s="239">
        <f t="shared" si="9"/>
        <v>0</v>
      </c>
      <c r="J21" s="260"/>
      <c r="K21" s="261"/>
      <c r="L21" s="239">
        <f t="shared" si="5"/>
        <v>0</v>
      </c>
      <c r="M21" s="239">
        <f t="shared" si="10"/>
        <v>0</v>
      </c>
      <c r="N21" s="260"/>
      <c r="O21" s="261"/>
      <c r="P21" s="239">
        <f t="shared" si="6"/>
        <v>0</v>
      </c>
      <c r="Q21" s="239">
        <f t="shared" si="11"/>
        <v>0</v>
      </c>
      <c r="R21" s="260"/>
      <c r="S21" s="261"/>
      <c r="T21" s="239">
        <f t="shared" ref="T21:T25" si="14">SUM(P21+R21-S21)</f>
        <v>0</v>
      </c>
      <c r="U21" s="239">
        <f t="shared" si="12"/>
        <v>0</v>
      </c>
      <c r="V21" s="260"/>
      <c r="W21" s="261"/>
      <c r="X21" s="239">
        <f t="shared" ref="X21:X25" si="15">SUM(T21+V21-W21)</f>
        <v>0</v>
      </c>
      <c r="Y21" s="239">
        <f t="shared" si="13"/>
        <v>0</v>
      </c>
    </row>
    <row r="22" spans="1:27" ht="20.100000000000001" customHeight="1" x14ac:dyDescent="0.55000000000000004">
      <c r="A22" s="248">
        <v>15</v>
      </c>
      <c r="B22" s="224" t="s">
        <v>251</v>
      </c>
      <c r="C22" s="222">
        <v>38</v>
      </c>
      <c r="D22" s="286">
        <v>300</v>
      </c>
      <c r="E22" s="286"/>
      <c r="F22" s="260"/>
      <c r="G22" s="258"/>
      <c r="H22" s="239">
        <f t="shared" si="0"/>
        <v>300</v>
      </c>
      <c r="I22" s="239">
        <f t="shared" si="9"/>
        <v>0</v>
      </c>
      <c r="J22" s="260"/>
      <c r="K22" s="258"/>
      <c r="L22" s="239">
        <f t="shared" si="5"/>
        <v>300</v>
      </c>
      <c r="M22" s="239">
        <f t="shared" si="10"/>
        <v>0</v>
      </c>
      <c r="N22" s="260"/>
      <c r="O22" s="258"/>
      <c r="P22" s="239">
        <f t="shared" si="6"/>
        <v>300</v>
      </c>
      <c r="Q22" s="239">
        <f t="shared" si="11"/>
        <v>0</v>
      </c>
      <c r="R22" s="260"/>
      <c r="S22" s="258"/>
      <c r="T22" s="239">
        <f t="shared" si="14"/>
        <v>300</v>
      </c>
      <c r="U22" s="239">
        <f t="shared" si="12"/>
        <v>0</v>
      </c>
      <c r="V22" s="260"/>
      <c r="W22" s="258"/>
      <c r="X22" s="239">
        <f t="shared" si="15"/>
        <v>300</v>
      </c>
      <c r="Y22" s="239">
        <f t="shared" si="13"/>
        <v>0</v>
      </c>
      <c r="AA22" s="234"/>
    </row>
    <row r="23" spans="1:27" ht="20.100000000000001" customHeight="1" x14ac:dyDescent="0.55000000000000004">
      <c r="A23" s="248">
        <v>16</v>
      </c>
      <c r="B23" s="224" t="s">
        <v>21</v>
      </c>
      <c r="C23" s="222">
        <v>39</v>
      </c>
      <c r="D23" s="286">
        <v>79833</v>
      </c>
      <c r="E23" s="286"/>
      <c r="F23" s="261"/>
      <c r="G23" s="258"/>
      <c r="H23" s="246">
        <f t="shared" si="0"/>
        <v>79833</v>
      </c>
      <c r="I23" s="239">
        <f t="shared" si="9"/>
        <v>0</v>
      </c>
      <c r="J23" s="261"/>
      <c r="K23" s="258"/>
      <c r="L23" s="239">
        <f t="shared" si="5"/>
        <v>79833</v>
      </c>
      <c r="M23" s="239">
        <f t="shared" si="10"/>
        <v>0</v>
      </c>
      <c r="N23" s="261"/>
      <c r="O23" s="258"/>
      <c r="P23" s="239">
        <f t="shared" si="6"/>
        <v>79833</v>
      </c>
      <c r="Q23" s="239">
        <f t="shared" si="11"/>
        <v>0</v>
      </c>
      <c r="R23" s="261"/>
      <c r="S23" s="258"/>
      <c r="T23" s="239">
        <f t="shared" si="14"/>
        <v>79833</v>
      </c>
      <c r="U23" s="239">
        <f t="shared" si="12"/>
        <v>0</v>
      </c>
      <c r="V23" s="261"/>
      <c r="W23" s="258"/>
      <c r="X23" s="239">
        <f t="shared" si="15"/>
        <v>79833</v>
      </c>
      <c r="Y23" s="239">
        <f t="shared" si="13"/>
        <v>0</v>
      </c>
    </row>
    <row r="24" spans="1:27" ht="20.100000000000001" customHeight="1" x14ac:dyDescent="0.55000000000000004">
      <c r="A24" s="248">
        <v>17</v>
      </c>
      <c r="B24" s="221" t="s">
        <v>239</v>
      </c>
      <c r="C24" s="222">
        <v>40</v>
      </c>
      <c r="D24" s="286"/>
      <c r="E24" s="286">
        <v>76922.929999999993</v>
      </c>
      <c r="F24" s="258"/>
      <c r="G24" s="258"/>
      <c r="H24" s="239">
        <f t="shared" si="0"/>
        <v>0</v>
      </c>
      <c r="I24" s="239">
        <f t="shared" si="9"/>
        <v>76922.929999999993</v>
      </c>
      <c r="J24" s="258"/>
      <c r="K24" s="258"/>
      <c r="L24" s="239">
        <f t="shared" si="5"/>
        <v>0</v>
      </c>
      <c r="M24" s="239">
        <f t="shared" si="10"/>
        <v>76922.929999999993</v>
      </c>
      <c r="N24" s="258"/>
      <c r="O24" s="258"/>
      <c r="P24" s="239">
        <f t="shared" si="6"/>
        <v>0</v>
      </c>
      <c r="Q24" s="239">
        <f t="shared" si="11"/>
        <v>76922.929999999993</v>
      </c>
      <c r="R24" s="258"/>
      <c r="S24" s="258"/>
      <c r="T24" s="239">
        <f t="shared" si="14"/>
        <v>0</v>
      </c>
      <c r="U24" s="239">
        <f t="shared" si="12"/>
        <v>76922.929999999993</v>
      </c>
      <c r="V24" s="258"/>
      <c r="W24" s="258"/>
      <c r="X24" s="239">
        <f t="shared" si="15"/>
        <v>0</v>
      </c>
      <c r="Y24" s="239">
        <f t="shared" si="13"/>
        <v>76922.929999999993</v>
      </c>
    </row>
    <row r="25" spans="1:27" ht="20.100000000000001" customHeight="1" x14ac:dyDescent="0.55000000000000004">
      <c r="A25" s="248">
        <v>18</v>
      </c>
      <c r="B25" s="224" t="s">
        <v>231</v>
      </c>
      <c r="C25" s="222">
        <v>41</v>
      </c>
      <c r="D25" s="286">
        <v>4954752.8600000003</v>
      </c>
      <c r="E25" s="286"/>
      <c r="F25" s="260"/>
      <c r="G25" s="258"/>
      <c r="H25" s="239">
        <f t="shared" si="0"/>
        <v>4954752.8600000003</v>
      </c>
      <c r="I25" s="239">
        <f t="shared" si="9"/>
        <v>0</v>
      </c>
      <c r="J25" s="260"/>
      <c r="K25" s="258"/>
      <c r="L25" s="240">
        <f t="shared" si="5"/>
        <v>4954752.8600000003</v>
      </c>
      <c r="M25" s="240"/>
      <c r="N25" s="260"/>
      <c r="O25" s="258"/>
      <c r="P25" s="240">
        <f t="shared" si="6"/>
        <v>4954752.8600000003</v>
      </c>
      <c r="Q25" s="240"/>
      <c r="R25" s="260"/>
      <c r="S25" s="258">
        <v>3000</v>
      </c>
      <c r="T25" s="240">
        <f t="shared" si="14"/>
        <v>4951752.8600000003</v>
      </c>
      <c r="U25" s="240"/>
      <c r="V25" s="260"/>
      <c r="W25" s="258">
        <v>3675.83</v>
      </c>
      <c r="X25" s="240">
        <f t="shared" si="15"/>
        <v>4948077.03</v>
      </c>
      <c r="Y25" s="240"/>
    </row>
    <row r="26" spans="1:27" ht="20.100000000000001" customHeight="1" x14ac:dyDescent="0.55000000000000004">
      <c r="A26" s="248">
        <v>19</v>
      </c>
      <c r="B26" s="221" t="s">
        <v>232</v>
      </c>
      <c r="C26" s="222">
        <v>44</v>
      </c>
      <c r="D26" s="286">
        <v>165000</v>
      </c>
      <c r="E26" s="286"/>
      <c r="F26" s="261"/>
      <c r="G26" s="260"/>
      <c r="H26" s="239">
        <f t="shared" si="0"/>
        <v>165000</v>
      </c>
      <c r="I26" s="239">
        <f t="shared" si="9"/>
        <v>0</v>
      </c>
      <c r="J26" s="261"/>
      <c r="K26" s="260"/>
      <c r="L26" s="239">
        <f>SUM(H26+J26-K26)</f>
        <v>165000</v>
      </c>
      <c r="M26" s="239"/>
      <c r="N26" s="261"/>
      <c r="O26" s="260"/>
      <c r="P26" s="239">
        <f>SUM(L26+N26-O26)</f>
        <v>165000</v>
      </c>
      <c r="Q26" s="239"/>
      <c r="R26" s="261"/>
      <c r="S26" s="260"/>
      <c r="T26" s="239">
        <f>SUM(P26+R26-S26)</f>
        <v>165000</v>
      </c>
      <c r="U26" s="239"/>
      <c r="V26" s="261"/>
      <c r="W26" s="260"/>
      <c r="X26" s="239">
        <f>SUM(T26+V26-W26)</f>
        <v>165000</v>
      </c>
      <c r="Y26" s="239"/>
    </row>
    <row r="27" spans="1:27" ht="20.100000000000001" customHeight="1" x14ac:dyDescent="0.55000000000000004">
      <c r="A27" s="248">
        <v>20</v>
      </c>
      <c r="B27" s="223" t="s">
        <v>233</v>
      </c>
      <c r="C27" s="222">
        <v>48</v>
      </c>
      <c r="D27" s="286">
        <v>333621.40000000002</v>
      </c>
      <c r="E27" s="286"/>
      <c r="F27" s="258"/>
      <c r="G27" s="258"/>
      <c r="H27" s="239">
        <f t="shared" si="0"/>
        <v>333621.40000000002</v>
      </c>
      <c r="I27" s="239">
        <f t="shared" si="9"/>
        <v>0</v>
      </c>
      <c r="J27" s="258"/>
      <c r="K27" s="258"/>
      <c r="L27" s="239">
        <f>SUM(H27+J27-K27)</f>
        <v>333621.40000000002</v>
      </c>
      <c r="M27" s="239">
        <f>SUM(I27+J27-K27)</f>
        <v>0</v>
      </c>
      <c r="N27" s="258"/>
      <c r="O27" s="258"/>
      <c r="P27" s="239">
        <f>SUM(L27+N27-O27)</f>
        <v>333621.40000000002</v>
      </c>
      <c r="Q27" s="239">
        <f>SUM(M27+N27-O27)</f>
        <v>0</v>
      </c>
      <c r="R27" s="258"/>
      <c r="S27" s="258"/>
      <c r="T27" s="239">
        <f>SUM(P27+R27-S27)</f>
        <v>333621.40000000002</v>
      </c>
      <c r="U27" s="239">
        <f>SUM(Q27+R27-S27)</f>
        <v>0</v>
      </c>
      <c r="V27" s="258"/>
      <c r="W27" s="258"/>
      <c r="X27" s="239">
        <f>SUM(T27+V27-W27)</f>
        <v>333621.40000000002</v>
      </c>
      <c r="Y27" s="239">
        <f>SUM(U27+V27-W27)</f>
        <v>0</v>
      </c>
    </row>
    <row r="28" spans="1:27" ht="20.100000000000001" customHeight="1" x14ac:dyDescent="0.55000000000000004">
      <c r="A28" s="248">
        <v>21</v>
      </c>
      <c r="B28" s="224" t="s">
        <v>136</v>
      </c>
      <c r="C28" s="222">
        <v>52</v>
      </c>
      <c r="D28" s="286">
        <v>205000</v>
      </c>
      <c r="E28" s="286"/>
      <c r="F28" s="260"/>
      <c r="G28" s="260"/>
      <c r="H28" s="239">
        <f t="shared" si="0"/>
        <v>205000</v>
      </c>
      <c r="I28" s="239">
        <f t="shared" si="9"/>
        <v>0</v>
      </c>
      <c r="J28" s="260"/>
      <c r="K28" s="260"/>
      <c r="L28" s="239">
        <f>SUM(H28-K28+J28)</f>
        <v>205000</v>
      </c>
      <c r="M28" s="239">
        <v>0</v>
      </c>
      <c r="N28" s="260"/>
      <c r="O28" s="260"/>
      <c r="P28" s="239">
        <f>SUM(L28-O28+N28)</f>
        <v>205000</v>
      </c>
      <c r="Q28" s="239">
        <v>0</v>
      </c>
      <c r="R28" s="260"/>
      <c r="S28" s="260"/>
      <c r="T28" s="239">
        <f>SUM(P28-S28+R28)</f>
        <v>205000</v>
      </c>
      <c r="U28" s="239">
        <v>0</v>
      </c>
      <c r="V28" s="260"/>
      <c r="W28" s="260"/>
      <c r="X28" s="239">
        <f>SUM(T28-W28+V28)</f>
        <v>205000</v>
      </c>
      <c r="Y28" s="239">
        <v>0</v>
      </c>
    </row>
    <row r="29" spans="1:27" ht="20.100000000000001" customHeight="1" x14ac:dyDescent="0.55000000000000004">
      <c r="A29" s="248">
        <v>22</v>
      </c>
      <c r="B29" s="225" t="s">
        <v>54</v>
      </c>
      <c r="C29" s="222">
        <v>53</v>
      </c>
      <c r="D29" s="288"/>
      <c r="E29" s="288">
        <v>3723874.26</v>
      </c>
      <c r="F29" s="260"/>
      <c r="G29" s="259"/>
      <c r="H29" s="242">
        <f t="shared" si="0"/>
        <v>0</v>
      </c>
      <c r="I29" s="239">
        <f t="shared" si="9"/>
        <v>3723874.26</v>
      </c>
      <c r="J29" s="260"/>
      <c r="K29" s="259"/>
      <c r="L29" s="239">
        <f>SUM(H29-K29+J29)</f>
        <v>0</v>
      </c>
      <c r="M29" s="239">
        <f>SUM(I29+J29-K29)</f>
        <v>3723874.26</v>
      </c>
      <c r="N29" s="260"/>
      <c r="O29" s="259"/>
      <c r="P29" s="239">
        <f>SUM(L29-O29+N29)</f>
        <v>0</v>
      </c>
      <c r="Q29" s="239">
        <f>SUM(M29+N29-O29)</f>
        <v>3723874.26</v>
      </c>
      <c r="R29" s="260"/>
      <c r="S29" s="259"/>
      <c r="T29" s="239">
        <f>SUM(P29-S29+R29)</f>
        <v>0</v>
      </c>
      <c r="U29" s="239">
        <f>SUM(Q29+R29-S29)</f>
        <v>3723874.26</v>
      </c>
      <c r="V29" s="260"/>
      <c r="W29" s="259"/>
      <c r="X29" s="239">
        <f>SUM(T29-W29+V29)</f>
        <v>0</v>
      </c>
      <c r="Y29" s="239">
        <f>SUM(U29+V29-W29)</f>
        <v>3723874.26</v>
      </c>
    </row>
    <row r="30" spans="1:27" ht="20.100000000000001" customHeight="1" x14ac:dyDescent="0.55000000000000004">
      <c r="A30" s="248">
        <v>23</v>
      </c>
      <c r="B30" s="224" t="s">
        <v>2</v>
      </c>
      <c r="C30" s="222">
        <v>54</v>
      </c>
      <c r="D30" s="286">
        <v>2593264.81</v>
      </c>
      <c r="E30" s="286"/>
      <c r="F30" s="259"/>
      <c r="G30" s="261">
        <f>2500+5000+5000+4000</f>
        <v>16500</v>
      </c>
      <c r="H30" s="297">
        <f t="shared" si="0"/>
        <v>2576764.81</v>
      </c>
      <c r="I30" s="239"/>
      <c r="J30" s="259"/>
      <c r="K30" s="261">
        <v>2000</v>
      </c>
      <c r="L30" s="239">
        <f t="shared" ref="L30:L31" si="16">SUM(H30+J30-K30)</f>
        <v>2574764.81</v>
      </c>
      <c r="M30" s="239"/>
      <c r="N30" s="259"/>
      <c r="O30" s="261"/>
      <c r="P30" s="239">
        <f t="shared" ref="P30:P31" si="17">SUM(L30+N30-O30)</f>
        <v>2574764.81</v>
      </c>
      <c r="Q30" s="239"/>
      <c r="R30" s="259"/>
      <c r="S30" s="261">
        <v>7425.75</v>
      </c>
      <c r="T30" s="239">
        <f t="shared" ref="T30:T31" si="18">SUM(P30+R30-S30)</f>
        <v>2567339.06</v>
      </c>
      <c r="U30" s="239"/>
      <c r="V30" s="259"/>
      <c r="W30" s="261">
        <v>16494.009999999998</v>
      </c>
      <c r="X30" s="239">
        <f t="shared" ref="X30:X31" si="19">SUM(T30+V30-W30)</f>
        <v>2550845.0500000003</v>
      </c>
      <c r="Y30" s="239"/>
    </row>
    <row r="31" spans="1:27" ht="20.100000000000001" customHeight="1" x14ac:dyDescent="0.55000000000000004">
      <c r="A31" s="248">
        <v>24</v>
      </c>
      <c r="B31" s="224" t="s">
        <v>55</v>
      </c>
      <c r="C31" s="222">
        <v>57</v>
      </c>
      <c r="D31" s="288"/>
      <c r="E31" s="288">
        <v>2562275.7599999998</v>
      </c>
      <c r="F31" s="260"/>
      <c r="G31" s="258"/>
      <c r="H31" s="240">
        <f t="shared" si="0"/>
        <v>0</v>
      </c>
      <c r="I31" s="239">
        <f t="shared" si="9"/>
        <v>2562275.7599999998</v>
      </c>
      <c r="J31" s="260"/>
      <c r="K31" s="258"/>
      <c r="L31" s="239">
        <f t="shared" si="16"/>
        <v>0</v>
      </c>
      <c r="M31" s="239">
        <f>SUM(I31+J31-K31)</f>
        <v>2562275.7599999998</v>
      </c>
      <c r="N31" s="260"/>
      <c r="O31" s="258"/>
      <c r="P31" s="239">
        <f t="shared" si="17"/>
        <v>0</v>
      </c>
      <c r="Q31" s="239">
        <f>SUM(M31+N31-O31)</f>
        <v>2562275.7599999998</v>
      </c>
      <c r="R31" s="260"/>
      <c r="S31" s="258"/>
      <c r="T31" s="239">
        <f t="shared" si="18"/>
        <v>0</v>
      </c>
      <c r="U31" s="239">
        <f>SUM(Q31+R31-S31)</f>
        <v>2562275.7599999998</v>
      </c>
      <c r="V31" s="260"/>
      <c r="W31" s="258"/>
      <c r="X31" s="239">
        <f t="shared" si="19"/>
        <v>0</v>
      </c>
      <c r="Y31" s="239">
        <f>SUM(U31+V31-W31)</f>
        <v>2562275.7599999998</v>
      </c>
    </row>
    <row r="32" spans="1:27" ht="20.100000000000001" customHeight="1" x14ac:dyDescent="0.55000000000000004">
      <c r="A32" s="248">
        <v>25</v>
      </c>
      <c r="B32" s="221" t="s">
        <v>252</v>
      </c>
      <c r="C32" s="222">
        <v>58</v>
      </c>
      <c r="D32" s="286">
        <v>973400</v>
      </c>
      <c r="E32" s="286"/>
      <c r="F32" s="260"/>
      <c r="G32" s="258">
        <f>8366.3+8366.3+3979.31</f>
        <v>20711.91</v>
      </c>
      <c r="H32" s="239">
        <f t="shared" si="0"/>
        <v>952688.09</v>
      </c>
      <c r="I32" s="239"/>
      <c r="J32" s="260"/>
      <c r="K32" s="258"/>
      <c r="L32" s="239">
        <f>SUM(H32+J32-K32)</f>
        <v>952688.09</v>
      </c>
      <c r="M32" s="239"/>
      <c r="N32" s="260"/>
      <c r="O32" s="258"/>
      <c r="P32" s="239">
        <f>SUM(L32+N32-O32)</f>
        <v>952688.09</v>
      </c>
      <c r="Q32" s="239"/>
      <c r="R32" s="260"/>
      <c r="S32" s="258"/>
      <c r="T32" s="239">
        <f>SUM(P32+R32-S32)</f>
        <v>952688.09</v>
      </c>
      <c r="U32" s="239"/>
      <c r="V32" s="260"/>
      <c r="W32" s="258">
        <v>13169.02</v>
      </c>
      <c r="X32" s="239">
        <f>SUM(T32+V32-W32)</f>
        <v>939519.07</v>
      </c>
      <c r="Y32" s="239"/>
    </row>
    <row r="33" spans="1:25" ht="20.100000000000001" customHeight="1" x14ac:dyDescent="0.55000000000000004">
      <c r="A33" s="248">
        <v>26</v>
      </c>
      <c r="B33" s="224" t="s">
        <v>57</v>
      </c>
      <c r="C33" s="222">
        <v>61</v>
      </c>
      <c r="D33" s="286"/>
      <c r="E33" s="286">
        <v>973400</v>
      </c>
      <c r="F33" s="260"/>
      <c r="G33" s="258"/>
      <c r="H33" s="246">
        <f t="shared" si="0"/>
        <v>0</v>
      </c>
      <c r="I33" s="239">
        <f t="shared" si="9"/>
        <v>973400</v>
      </c>
      <c r="J33" s="260"/>
      <c r="K33" s="258"/>
      <c r="L33" s="239">
        <f>SUM(H33+J33-K33)</f>
        <v>0</v>
      </c>
      <c r="M33" s="239">
        <f>SUM(I33+J33-K33)</f>
        <v>973400</v>
      </c>
      <c r="N33" s="260"/>
      <c r="O33" s="258"/>
      <c r="P33" s="239">
        <f>SUM(L33+N33-O33)</f>
        <v>0</v>
      </c>
      <c r="Q33" s="239">
        <f>SUM(M33+N33-O33)</f>
        <v>973400</v>
      </c>
      <c r="R33" s="260"/>
      <c r="S33" s="258"/>
      <c r="T33" s="239">
        <f>SUM(P33+R33-S33)</f>
        <v>0</v>
      </c>
      <c r="U33" s="239">
        <f>SUM(Q33+R33-S33)</f>
        <v>973400</v>
      </c>
      <c r="V33" s="260"/>
      <c r="W33" s="258"/>
      <c r="X33" s="239">
        <f>SUM(T33+V33-W33)</f>
        <v>0</v>
      </c>
      <c r="Y33" s="239">
        <f>SUM(U33+V33-W33)</f>
        <v>973400</v>
      </c>
    </row>
    <row r="34" spans="1:25" ht="20.100000000000001" customHeight="1" x14ac:dyDescent="0.55000000000000004">
      <c r="A34" s="248">
        <v>27</v>
      </c>
      <c r="B34" s="224" t="s">
        <v>241</v>
      </c>
      <c r="C34" s="222">
        <v>59</v>
      </c>
      <c r="D34" s="286">
        <v>447973.74</v>
      </c>
      <c r="E34" s="287"/>
      <c r="F34" s="259"/>
      <c r="G34" s="258"/>
      <c r="H34" s="239">
        <f t="shared" si="0"/>
        <v>447973.74</v>
      </c>
      <c r="I34" s="239">
        <f t="shared" si="9"/>
        <v>0</v>
      </c>
      <c r="J34" s="259"/>
      <c r="K34" s="258"/>
      <c r="L34" s="239">
        <f t="shared" ref="L34:L36" si="20">SUM(H34+J34-K34)</f>
        <v>447973.74</v>
      </c>
      <c r="M34" s="239">
        <v>0</v>
      </c>
      <c r="N34" s="259"/>
      <c r="O34" s="258"/>
      <c r="P34" s="239">
        <f t="shared" ref="P34:P36" si="21">SUM(L34+N34-O34)</f>
        <v>447973.74</v>
      </c>
      <c r="Q34" s="239">
        <v>0</v>
      </c>
      <c r="R34" s="259"/>
      <c r="S34" s="258"/>
      <c r="T34" s="239">
        <f t="shared" ref="T34:T36" si="22">SUM(P34+R34-S34)</f>
        <v>447973.74</v>
      </c>
      <c r="U34" s="239">
        <v>0</v>
      </c>
      <c r="V34" s="259"/>
      <c r="W34" s="258"/>
      <c r="X34" s="239">
        <f t="shared" ref="X34:X36" si="23">SUM(T34+V34-W34)</f>
        <v>447973.74</v>
      </c>
      <c r="Y34" s="239">
        <v>0</v>
      </c>
    </row>
    <row r="35" spans="1:25" ht="20.100000000000001" customHeight="1" x14ac:dyDescent="0.55000000000000004">
      <c r="A35" s="248">
        <v>28</v>
      </c>
      <c r="B35" s="224" t="s">
        <v>242</v>
      </c>
      <c r="C35" s="222">
        <v>60</v>
      </c>
      <c r="D35" s="286"/>
      <c r="E35" s="286">
        <v>447973.74</v>
      </c>
      <c r="F35" s="261"/>
      <c r="G35" s="260"/>
      <c r="H35" s="239">
        <f t="shared" si="0"/>
        <v>0</v>
      </c>
      <c r="I35" s="239">
        <f t="shared" si="9"/>
        <v>447973.74</v>
      </c>
      <c r="J35" s="261"/>
      <c r="K35" s="260"/>
      <c r="L35" s="239">
        <f t="shared" si="20"/>
        <v>0</v>
      </c>
      <c r="M35" s="239">
        <f t="shared" ref="M35:M36" si="24">SUM(I35+J35-K35)</f>
        <v>447973.74</v>
      </c>
      <c r="N35" s="261"/>
      <c r="O35" s="260"/>
      <c r="P35" s="239">
        <f t="shared" si="21"/>
        <v>0</v>
      </c>
      <c r="Q35" s="239">
        <f t="shared" ref="Q35:Q36" si="25">SUM(M35+N35-O35)</f>
        <v>447973.74</v>
      </c>
      <c r="R35" s="261"/>
      <c r="S35" s="260"/>
      <c r="T35" s="239">
        <f t="shared" si="22"/>
        <v>0</v>
      </c>
      <c r="U35" s="239">
        <f t="shared" ref="U35:U36" si="26">SUM(Q35+R35-S35)</f>
        <v>447973.74</v>
      </c>
      <c r="V35" s="261"/>
      <c r="W35" s="260"/>
      <c r="X35" s="239">
        <f t="shared" si="23"/>
        <v>0</v>
      </c>
      <c r="Y35" s="239">
        <f t="shared" ref="Y35:Y36" si="27">SUM(U35+V35-W35)</f>
        <v>447973.74</v>
      </c>
    </row>
    <row r="36" spans="1:25" ht="20.100000000000001" customHeight="1" x14ac:dyDescent="0.55000000000000004">
      <c r="A36" s="248">
        <v>29</v>
      </c>
      <c r="B36" s="229" t="s">
        <v>243</v>
      </c>
      <c r="C36" s="222"/>
      <c r="D36" s="286"/>
      <c r="E36" s="286">
        <v>10080</v>
      </c>
      <c r="F36" s="258"/>
      <c r="G36" s="260"/>
      <c r="H36" s="246">
        <f t="shared" si="0"/>
        <v>0</v>
      </c>
      <c r="I36" s="239">
        <f t="shared" si="9"/>
        <v>10080</v>
      </c>
      <c r="J36" s="258"/>
      <c r="K36" s="260"/>
      <c r="L36" s="239">
        <f t="shared" si="20"/>
        <v>0</v>
      </c>
      <c r="M36" s="239">
        <f t="shared" si="24"/>
        <v>10080</v>
      </c>
      <c r="N36" s="258"/>
      <c r="O36" s="260"/>
      <c r="P36" s="239">
        <f t="shared" si="21"/>
        <v>0</v>
      </c>
      <c r="Q36" s="239">
        <f t="shared" si="25"/>
        <v>10080</v>
      </c>
      <c r="R36" s="258"/>
      <c r="S36" s="260"/>
      <c r="T36" s="239">
        <f t="shared" si="22"/>
        <v>0</v>
      </c>
      <c r="U36" s="239">
        <f t="shared" si="26"/>
        <v>10080</v>
      </c>
      <c r="V36" s="258"/>
      <c r="W36" s="260"/>
      <c r="X36" s="239">
        <f t="shared" si="23"/>
        <v>0</v>
      </c>
      <c r="Y36" s="239">
        <f t="shared" si="27"/>
        <v>10080</v>
      </c>
    </row>
    <row r="37" spans="1:25" ht="20.100000000000001" customHeight="1" x14ac:dyDescent="0.55000000000000004">
      <c r="A37" s="248">
        <v>30</v>
      </c>
      <c r="B37" s="221" t="s">
        <v>253</v>
      </c>
      <c r="C37" s="222">
        <v>62</v>
      </c>
      <c r="D37" s="288"/>
      <c r="E37" s="286">
        <v>308220.5</v>
      </c>
      <c r="F37" s="260">
        <v>11000</v>
      </c>
      <c r="G37" s="261"/>
      <c r="H37" s="240"/>
      <c r="I37" s="239">
        <f t="shared" si="9"/>
        <v>297220.5</v>
      </c>
      <c r="J37" s="260"/>
      <c r="K37" s="261"/>
      <c r="L37" s="239"/>
      <c r="M37" s="239">
        <f>SUM(I37+K37-J37)</f>
        <v>297220.5</v>
      </c>
      <c r="N37" s="260"/>
      <c r="O37" s="261"/>
      <c r="P37" s="239"/>
      <c r="Q37" s="239">
        <f>SUM(M37+O37-N37)</f>
        <v>297220.5</v>
      </c>
      <c r="R37" s="260"/>
      <c r="S37" s="261"/>
      <c r="T37" s="239"/>
      <c r="U37" s="239">
        <f>SUM(Q37+S37-R37)</f>
        <v>297220.5</v>
      </c>
      <c r="V37" s="260">
        <v>6700</v>
      </c>
      <c r="W37" s="261"/>
      <c r="X37" s="239"/>
      <c r="Y37" s="239">
        <f>SUM(U37+W37-V37)</f>
        <v>290520.5</v>
      </c>
    </row>
    <row r="38" spans="1:25" ht="20.100000000000001" customHeight="1" x14ac:dyDescent="0.55000000000000004">
      <c r="A38" s="248">
        <v>31</v>
      </c>
      <c r="B38" s="224" t="s">
        <v>59</v>
      </c>
      <c r="C38" s="222">
        <v>64</v>
      </c>
      <c r="D38" s="286"/>
      <c r="E38" s="286">
        <v>24618.74</v>
      </c>
      <c r="F38" s="260"/>
      <c r="G38" s="260"/>
      <c r="H38" s="240">
        <f t="shared" si="0"/>
        <v>0</v>
      </c>
      <c r="I38" s="239">
        <f t="shared" si="9"/>
        <v>24618.74</v>
      </c>
      <c r="J38" s="260"/>
      <c r="K38" s="260"/>
      <c r="L38" s="239">
        <f t="shared" ref="L38:L40" si="28">SUM(H38+J38-K38)</f>
        <v>0</v>
      </c>
      <c r="M38" s="239">
        <f t="shared" ref="M38:M40" si="29">SUM(I38+J38-K38)</f>
        <v>24618.74</v>
      </c>
      <c r="N38" s="260"/>
      <c r="O38" s="260"/>
      <c r="P38" s="239">
        <f t="shared" ref="P38:P40" si="30">SUM(L38+N38-O38)</f>
        <v>0</v>
      </c>
      <c r="Q38" s="239">
        <f t="shared" ref="Q38:Q40" si="31">SUM(M38+N38-O38)</f>
        <v>24618.74</v>
      </c>
      <c r="R38" s="260"/>
      <c r="S38" s="260"/>
      <c r="T38" s="239">
        <f t="shared" ref="T38:T40" si="32">SUM(P38+R38-S38)</f>
        <v>0</v>
      </c>
      <c r="U38" s="239">
        <f t="shared" ref="U38:U40" si="33">SUM(Q38+R38-S38)</f>
        <v>24618.74</v>
      </c>
      <c r="V38" s="260"/>
      <c r="W38" s="260"/>
      <c r="X38" s="239">
        <f t="shared" ref="X38:X40" si="34">SUM(T38+V38-W38)</f>
        <v>0</v>
      </c>
      <c r="Y38" s="239">
        <f t="shared" ref="Y38:Y40" si="35">SUM(U38+V38-W38)</f>
        <v>24618.74</v>
      </c>
    </row>
    <row r="39" spans="1:25" ht="20.100000000000001" customHeight="1" x14ac:dyDescent="0.55000000000000004">
      <c r="A39" s="248">
        <v>32</v>
      </c>
      <c r="B39" s="224" t="s">
        <v>285</v>
      </c>
      <c r="C39" s="222">
        <v>65</v>
      </c>
      <c r="D39" s="286"/>
      <c r="E39" s="286">
        <v>1500</v>
      </c>
      <c r="F39" s="261"/>
      <c r="G39" s="261"/>
      <c r="H39" s="240">
        <f t="shared" si="0"/>
        <v>0</v>
      </c>
      <c r="I39" s="239">
        <f t="shared" si="9"/>
        <v>1500</v>
      </c>
      <c r="J39" s="261"/>
      <c r="K39" s="261"/>
      <c r="L39" s="239">
        <f t="shared" si="28"/>
        <v>0</v>
      </c>
      <c r="M39" s="239">
        <f t="shared" si="29"/>
        <v>1500</v>
      </c>
      <c r="N39" s="261"/>
      <c r="O39" s="261"/>
      <c r="P39" s="239">
        <f t="shared" si="30"/>
        <v>0</v>
      </c>
      <c r="Q39" s="239">
        <f t="shared" si="31"/>
        <v>1500</v>
      </c>
      <c r="R39" s="261"/>
      <c r="S39" s="261"/>
      <c r="T39" s="239">
        <f t="shared" si="32"/>
        <v>0</v>
      </c>
      <c r="U39" s="239">
        <f t="shared" si="33"/>
        <v>1500</v>
      </c>
      <c r="V39" s="261"/>
      <c r="W39" s="261"/>
      <c r="X39" s="239">
        <f t="shared" si="34"/>
        <v>0</v>
      </c>
      <c r="Y39" s="239">
        <f t="shared" si="35"/>
        <v>1500</v>
      </c>
    </row>
    <row r="40" spans="1:25" ht="20.100000000000001" customHeight="1" x14ac:dyDescent="0.55000000000000004">
      <c r="A40" s="248">
        <v>33</v>
      </c>
      <c r="B40" s="224" t="s">
        <v>286</v>
      </c>
      <c r="C40" s="222">
        <v>66</v>
      </c>
      <c r="D40" s="286"/>
      <c r="E40" s="286">
        <v>631.29999999999995</v>
      </c>
      <c r="F40" s="260"/>
      <c r="G40" s="260"/>
      <c r="H40" s="239">
        <f t="shared" si="0"/>
        <v>0</v>
      </c>
      <c r="I40" s="239">
        <f t="shared" si="9"/>
        <v>631.29999999999995</v>
      </c>
      <c r="J40" s="260"/>
      <c r="K40" s="260"/>
      <c r="L40" s="239">
        <f t="shared" si="28"/>
        <v>0</v>
      </c>
      <c r="M40" s="239">
        <f t="shared" si="29"/>
        <v>631.29999999999995</v>
      </c>
      <c r="N40" s="260"/>
      <c r="O40" s="260"/>
      <c r="P40" s="239">
        <f t="shared" si="30"/>
        <v>0</v>
      </c>
      <c r="Q40" s="239">
        <f t="shared" si="31"/>
        <v>631.29999999999995</v>
      </c>
      <c r="R40" s="260"/>
      <c r="S40" s="260"/>
      <c r="T40" s="239">
        <f t="shared" si="32"/>
        <v>0</v>
      </c>
      <c r="U40" s="239">
        <f t="shared" si="33"/>
        <v>631.29999999999995</v>
      </c>
      <c r="V40" s="260"/>
      <c r="W40" s="260"/>
      <c r="X40" s="239">
        <f t="shared" si="34"/>
        <v>0</v>
      </c>
      <c r="Y40" s="239">
        <f t="shared" si="35"/>
        <v>631.29999999999995</v>
      </c>
    </row>
    <row r="41" spans="1:25" ht="20.100000000000001" customHeight="1" x14ac:dyDescent="0.55000000000000004">
      <c r="A41" s="248">
        <v>34</v>
      </c>
      <c r="B41" s="226" t="s">
        <v>254</v>
      </c>
      <c r="C41" s="222">
        <v>73</v>
      </c>
      <c r="D41" s="287"/>
      <c r="E41" s="287">
        <v>200000</v>
      </c>
      <c r="F41" s="260"/>
      <c r="G41" s="260"/>
      <c r="H41" s="246">
        <f t="shared" si="0"/>
        <v>0</v>
      </c>
      <c r="I41" s="239">
        <f t="shared" si="9"/>
        <v>200000</v>
      </c>
      <c r="J41" s="260"/>
      <c r="K41" s="260"/>
      <c r="L41" s="239">
        <v>0</v>
      </c>
      <c r="M41" s="239">
        <f>+I41-J41+K41</f>
        <v>200000</v>
      </c>
      <c r="N41" s="260"/>
      <c r="O41" s="260"/>
      <c r="P41" s="239">
        <v>0</v>
      </c>
      <c r="Q41" s="239">
        <f>+M41-N41+O41</f>
        <v>200000</v>
      </c>
      <c r="R41" s="260"/>
      <c r="S41" s="260"/>
      <c r="T41" s="239">
        <v>0</v>
      </c>
      <c r="U41" s="239">
        <f>+Q41-R41+S41</f>
        <v>200000</v>
      </c>
      <c r="V41" s="260"/>
      <c r="W41" s="260"/>
      <c r="X41" s="239">
        <v>0</v>
      </c>
      <c r="Y41" s="239">
        <f>+U41-V41+W41</f>
        <v>200000</v>
      </c>
    </row>
    <row r="42" spans="1:25" ht="20.100000000000001" customHeight="1" x14ac:dyDescent="0.55000000000000004">
      <c r="A42" s="248">
        <v>35</v>
      </c>
      <c r="B42" s="227" t="s">
        <v>255</v>
      </c>
      <c r="C42" s="222">
        <v>74</v>
      </c>
      <c r="D42" s="290"/>
      <c r="E42" s="286">
        <v>50000</v>
      </c>
      <c r="F42" s="259"/>
      <c r="G42" s="261"/>
      <c r="H42" s="239">
        <f t="shared" si="0"/>
        <v>0</v>
      </c>
      <c r="I42" s="239">
        <f t="shared" si="9"/>
        <v>50000</v>
      </c>
      <c r="J42" s="259"/>
      <c r="K42" s="261"/>
      <c r="L42" s="239">
        <f>SUM(H42+J42-K42)</f>
        <v>0</v>
      </c>
      <c r="M42" s="239">
        <f>SUM(I42-J42+K42)</f>
        <v>50000</v>
      </c>
      <c r="N42" s="259"/>
      <c r="O42" s="261"/>
      <c r="P42" s="239">
        <f>SUM(L42+N42-O42)</f>
        <v>0</v>
      </c>
      <c r="Q42" s="239">
        <f>SUM(M42-N42+O42)</f>
        <v>50000</v>
      </c>
      <c r="R42" s="259"/>
      <c r="S42" s="261"/>
      <c r="T42" s="239">
        <f>SUM(P42+R42-S42)</f>
        <v>0</v>
      </c>
      <c r="U42" s="239">
        <f>SUM(Q42-R42+S42)</f>
        <v>50000</v>
      </c>
      <c r="V42" s="259"/>
      <c r="W42" s="261"/>
      <c r="X42" s="239">
        <f>SUM(T42+V42-W42)</f>
        <v>0</v>
      </c>
      <c r="Y42" s="239">
        <f>SUM(U42-V42+W42)</f>
        <v>50000</v>
      </c>
    </row>
    <row r="43" spans="1:25" ht="20.100000000000001" customHeight="1" x14ac:dyDescent="0.55000000000000004">
      <c r="A43" s="248">
        <v>36</v>
      </c>
      <c r="B43" s="224" t="s">
        <v>256</v>
      </c>
      <c r="C43" s="222">
        <v>67</v>
      </c>
      <c r="D43" s="286"/>
      <c r="E43" s="286">
        <v>3528929</v>
      </c>
      <c r="F43" s="260"/>
      <c r="G43" s="258"/>
      <c r="H43" s="239">
        <f t="shared" si="0"/>
        <v>0</v>
      </c>
      <c r="I43" s="239">
        <f t="shared" si="9"/>
        <v>3528929</v>
      </c>
      <c r="J43" s="260"/>
      <c r="K43" s="258"/>
      <c r="L43" s="239">
        <f t="shared" ref="L43" si="36">SUM(H43+J43-K43)</f>
        <v>0</v>
      </c>
      <c r="M43" s="239">
        <f>I43+K43-J43</f>
        <v>3528929</v>
      </c>
      <c r="N43" s="260"/>
      <c r="O43" s="258"/>
      <c r="P43" s="239">
        <f t="shared" ref="P43" si="37">SUM(L43+N43-O43)</f>
        <v>0</v>
      </c>
      <c r="Q43" s="239">
        <f>M43+O43-N43</f>
        <v>3528929</v>
      </c>
      <c r="R43" s="260"/>
      <c r="S43" s="258"/>
      <c r="T43" s="239">
        <f t="shared" ref="T43" si="38">SUM(P43+R43-S43)</f>
        <v>0</v>
      </c>
      <c r="U43" s="239">
        <f>Q43+S43-R43</f>
        <v>3528929</v>
      </c>
      <c r="V43" s="260"/>
      <c r="W43" s="258"/>
      <c r="X43" s="239">
        <f t="shared" ref="X43" si="39">SUM(T43+V43-W43)</f>
        <v>0</v>
      </c>
      <c r="Y43" s="239">
        <f>U43+W43-V43</f>
        <v>3528929</v>
      </c>
    </row>
    <row r="44" spans="1:25" ht="20.100000000000001" customHeight="1" x14ac:dyDescent="0.55000000000000004">
      <c r="A44" s="248">
        <v>37</v>
      </c>
      <c r="B44" s="224" t="s">
        <v>65</v>
      </c>
      <c r="C44" s="222">
        <v>76</v>
      </c>
      <c r="D44" s="286"/>
      <c r="E44" s="286">
        <v>1694480</v>
      </c>
      <c r="F44" s="260"/>
      <c r="G44" s="258"/>
      <c r="H44" s="239">
        <f t="shared" si="0"/>
        <v>0</v>
      </c>
      <c r="I44" s="239">
        <f t="shared" si="9"/>
        <v>1694480</v>
      </c>
      <c r="J44" s="260"/>
      <c r="K44" s="258"/>
      <c r="L44" s="239">
        <v>0</v>
      </c>
      <c r="M44" s="239">
        <f>+I44-J44+K44</f>
        <v>1694480</v>
      </c>
      <c r="N44" s="260"/>
      <c r="O44" s="258"/>
      <c r="P44" s="239">
        <v>0</v>
      </c>
      <c r="Q44" s="239">
        <f>+M44-N44+O44</f>
        <v>1694480</v>
      </c>
      <c r="R44" s="260"/>
      <c r="S44" s="258"/>
      <c r="T44" s="239">
        <v>0</v>
      </c>
      <c r="U44" s="239">
        <f>+Q44-R44+S44</f>
        <v>1694480</v>
      </c>
      <c r="V44" s="260"/>
      <c r="W44" s="258"/>
      <c r="X44" s="239">
        <v>0</v>
      </c>
      <c r="Y44" s="239">
        <f>+U44-V44+W44</f>
        <v>1694480</v>
      </c>
    </row>
    <row r="45" spans="1:25" ht="20.100000000000001" customHeight="1" x14ac:dyDescent="0.55000000000000004">
      <c r="A45" s="248">
        <v>38</v>
      </c>
      <c r="B45" s="221" t="s">
        <v>22</v>
      </c>
      <c r="C45" s="222">
        <v>80</v>
      </c>
      <c r="D45" s="286"/>
      <c r="E45" s="286">
        <v>102660.15</v>
      </c>
      <c r="F45" s="261"/>
      <c r="G45" s="258"/>
      <c r="H45" s="239">
        <f t="shared" si="0"/>
        <v>0</v>
      </c>
      <c r="I45" s="239">
        <f t="shared" si="9"/>
        <v>102660.15</v>
      </c>
      <c r="J45" s="261"/>
      <c r="K45" s="258"/>
      <c r="L45" s="239">
        <f t="shared" ref="L45:L48" si="40">SUM(H45+J45-K45)</f>
        <v>0</v>
      </c>
      <c r="M45" s="239">
        <f t="shared" ref="M45:M48" si="41">SUM(I45+J45-K45)</f>
        <v>102660.15</v>
      </c>
      <c r="N45" s="261"/>
      <c r="O45" s="258"/>
      <c r="P45" s="239">
        <f t="shared" ref="P45:P48" si="42">SUM(L45+N45-O45)</f>
        <v>0</v>
      </c>
      <c r="Q45" s="239">
        <f t="shared" ref="Q45:Q48" si="43">SUM(M45+N45-O45)</f>
        <v>102660.15</v>
      </c>
      <c r="R45" s="261"/>
      <c r="S45" s="258"/>
      <c r="T45" s="239">
        <f t="shared" ref="T45:T48" si="44">SUM(P45+R45-S45)</f>
        <v>0</v>
      </c>
      <c r="U45" s="239">
        <f t="shared" ref="U45:U48" si="45">SUM(Q45+R45-S45)</f>
        <v>102660.15</v>
      </c>
      <c r="V45" s="261"/>
      <c r="W45" s="258"/>
      <c r="X45" s="239">
        <f t="shared" ref="X45:X48" si="46">SUM(T45+V45-W45)</f>
        <v>0</v>
      </c>
      <c r="Y45" s="239">
        <f t="shared" ref="Y45:Y48" si="47">SUM(U45+V45-W45)</f>
        <v>102660.15</v>
      </c>
    </row>
    <row r="46" spans="1:25" ht="20.100000000000001" customHeight="1" x14ac:dyDescent="0.55000000000000004">
      <c r="A46" s="248">
        <v>39</v>
      </c>
      <c r="B46" s="221" t="s">
        <v>4</v>
      </c>
      <c r="C46" s="222"/>
      <c r="D46" s="286"/>
      <c r="E46" s="286">
        <v>59285</v>
      </c>
      <c r="F46" s="258"/>
      <c r="G46" s="260"/>
      <c r="H46" s="239">
        <f t="shared" si="0"/>
        <v>0</v>
      </c>
      <c r="I46" s="239">
        <f t="shared" si="9"/>
        <v>59285</v>
      </c>
      <c r="J46" s="258"/>
      <c r="K46" s="260"/>
      <c r="L46" s="240">
        <f t="shared" si="40"/>
        <v>0</v>
      </c>
      <c r="M46" s="240">
        <f t="shared" si="41"/>
        <v>59285</v>
      </c>
      <c r="N46" s="258"/>
      <c r="O46" s="260"/>
      <c r="P46" s="240">
        <f t="shared" si="42"/>
        <v>0</v>
      </c>
      <c r="Q46" s="240">
        <f t="shared" si="43"/>
        <v>59285</v>
      </c>
      <c r="R46" s="258"/>
      <c r="S46" s="260"/>
      <c r="T46" s="240">
        <f t="shared" si="44"/>
        <v>0</v>
      </c>
      <c r="U46" s="240">
        <f t="shared" si="45"/>
        <v>59285</v>
      </c>
      <c r="V46" s="258"/>
      <c r="W46" s="260"/>
      <c r="X46" s="240">
        <f t="shared" si="46"/>
        <v>0</v>
      </c>
      <c r="Y46" s="240">
        <f t="shared" si="47"/>
        <v>59285</v>
      </c>
    </row>
    <row r="47" spans="1:25" ht="20.100000000000001" customHeight="1" x14ac:dyDescent="0.55000000000000004">
      <c r="A47" s="248">
        <v>40</v>
      </c>
      <c r="B47" s="223" t="s">
        <v>3</v>
      </c>
      <c r="C47" s="222">
        <v>81</v>
      </c>
      <c r="D47" s="286"/>
      <c r="E47" s="286">
        <v>49650</v>
      </c>
      <c r="F47" s="258"/>
      <c r="G47" s="261"/>
      <c r="H47" s="239">
        <f t="shared" si="0"/>
        <v>0</v>
      </c>
      <c r="I47" s="239">
        <f t="shared" si="9"/>
        <v>49650</v>
      </c>
      <c r="J47" s="258"/>
      <c r="K47" s="261"/>
      <c r="L47" s="239">
        <f t="shared" si="40"/>
        <v>0</v>
      </c>
      <c r="M47" s="239">
        <f t="shared" si="41"/>
        <v>49650</v>
      </c>
      <c r="N47" s="258"/>
      <c r="O47" s="261"/>
      <c r="P47" s="239">
        <f t="shared" si="42"/>
        <v>0</v>
      </c>
      <c r="Q47" s="239">
        <f t="shared" si="43"/>
        <v>49650</v>
      </c>
      <c r="R47" s="258"/>
      <c r="S47" s="261"/>
      <c r="T47" s="239">
        <f t="shared" si="44"/>
        <v>0</v>
      </c>
      <c r="U47" s="239">
        <f t="shared" si="45"/>
        <v>49650</v>
      </c>
      <c r="V47" s="258"/>
      <c r="W47" s="261"/>
      <c r="X47" s="239">
        <f t="shared" si="46"/>
        <v>0</v>
      </c>
      <c r="Y47" s="239">
        <f t="shared" si="47"/>
        <v>49650</v>
      </c>
    </row>
    <row r="48" spans="1:25" ht="20.100000000000001" customHeight="1" x14ac:dyDescent="0.55000000000000004">
      <c r="A48" s="248">
        <v>41</v>
      </c>
      <c r="B48" s="224" t="s">
        <v>66</v>
      </c>
      <c r="C48" s="222">
        <v>82</v>
      </c>
      <c r="D48" s="286"/>
      <c r="E48" s="287">
        <v>9972</v>
      </c>
      <c r="F48" s="258"/>
      <c r="G48" s="260"/>
      <c r="H48" s="239">
        <f t="shared" si="0"/>
        <v>0</v>
      </c>
      <c r="I48" s="239">
        <f t="shared" si="9"/>
        <v>9972</v>
      </c>
      <c r="J48" s="258"/>
      <c r="K48" s="260"/>
      <c r="L48" s="239">
        <f t="shared" si="40"/>
        <v>0</v>
      </c>
      <c r="M48" s="242">
        <f t="shared" si="41"/>
        <v>9972</v>
      </c>
      <c r="N48" s="258"/>
      <c r="O48" s="260"/>
      <c r="P48" s="239">
        <f t="shared" si="42"/>
        <v>0</v>
      </c>
      <c r="Q48" s="242">
        <f t="shared" si="43"/>
        <v>9972</v>
      </c>
      <c r="R48" s="258"/>
      <c r="S48" s="260"/>
      <c r="T48" s="239">
        <f t="shared" si="44"/>
        <v>0</v>
      </c>
      <c r="U48" s="242">
        <f t="shared" si="45"/>
        <v>9972</v>
      </c>
      <c r="V48" s="258"/>
      <c r="W48" s="260"/>
      <c r="X48" s="239">
        <f t="shared" si="46"/>
        <v>0</v>
      </c>
      <c r="Y48" s="242">
        <f t="shared" si="47"/>
        <v>9972</v>
      </c>
    </row>
    <row r="49" spans="1:25" ht="20.100000000000001" customHeight="1" x14ac:dyDescent="0.55000000000000004">
      <c r="A49" s="248">
        <v>42</v>
      </c>
      <c r="B49" s="224" t="s">
        <v>257</v>
      </c>
      <c r="C49" s="222">
        <v>83</v>
      </c>
      <c r="D49" s="287">
        <f>3563958.89+156164.72</f>
        <v>3720123.6100000003</v>
      </c>
      <c r="E49" s="286"/>
      <c r="F49" s="258"/>
      <c r="G49" s="260"/>
      <c r="H49" s="239">
        <f t="shared" si="0"/>
        <v>3720123.6100000003</v>
      </c>
      <c r="I49" s="239">
        <f t="shared" si="9"/>
        <v>0</v>
      </c>
      <c r="J49" s="258"/>
      <c r="K49" s="260"/>
      <c r="L49" s="239">
        <f>SUM(H49+J49-K49)</f>
        <v>3720123.6100000003</v>
      </c>
      <c r="M49" s="239">
        <f>SUM(I49+J49-K49)</f>
        <v>0</v>
      </c>
      <c r="N49" s="258"/>
      <c r="O49" s="260"/>
      <c r="P49" s="239">
        <f>SUM(L49+N49-O49)</f>
        <v>3720123.6100000003</v>
      </c>
      <c r="Q49" s="239">
        <f>SUM(M49+N49-O49)</f>
        <v>0</v>
      </c>
      <c r="R49" s="258"/>
      <c r="S49" s="260"/>
      <c r="T49" s="239">
        <f>SUM(P49+R49-S49)</f>
        <v>3720123.6100000003</v>
      </c>
      <c r="U49" s="239">
        <f>SUM(Q49+R49-S49)</f>
        <v>0</v>
      </c>
      <c r="V49" s="258"/>
      <c r="W49" s="260"/>
      <c r="X49" s="239">
        <f>SUM(T49+V49-W49)</f>
        <v>3720123.6100000003</v>
      </c>
      <c r="Y49" s="239">
        <f>SUM(U49+V49-W49)</f>
        <v>0</v>
      </c>
    </row>
    <row r="50" spans="1:25" ht="20.100000000000001" customHeight="1" x14ac:dyDescent="0.55000000000000004">
      <c r="A50" s="248">
        <v>43</v>
      </c>
      <c r="B50" s="221" t="s">
        <v>258</v>
      </c>
      <c r="C50" s="222">
        <v>84</v>
      </c>
      <c r="D50" s="286"/>
      <c r="E50" s="286"/>
      <c r="F50" s="258"/>
      <c r="G50" s="261"/>
      <c r="H50" s="239">
        <f t="shared" si="0"/>
        <v>0</v>
      </c>
      <c r="I50" s="239">
        <f t="shared" si="9"/>
        <v>0</v>
      </c>
      <c r="J50" s="258"/>
      <c r="K50" s="261"/>
      <c r="L50" s="239"/>
      <c r="M50" s="239">
        <f>SUM(I50-J50+K50)</f>
        <v>0</v>
      </c>
      <c r="N50" s="258"/>
      <c r="O50" s="261"/>
      <c r="P50" s="239"/>
      <c r="Q50" s="239">
        <f>SUM(M50-N50+O50)</f>
        <v>0</v>
      </c>
      <c r="R50" s="258"/>
      <c r="S50" s="261">
        <v>723.78</v>
      </c>
      <c r="T50" s="239"/>
      <c r="U50" s="239">
        <f>SUM(Q50-R50+S50)</f>
        <v>723.78</v>
      </c>
      <c r="V50" s="258"/>
      <c r="W50" s="261">
        <v>1549.78</v>
      </c>
      <c r="X50" s="239"/>
      <c r="Y50" s="239">
        <f>SUM(U50-V50+W50)</f>
        <v>2273.56</v>
      </c>
    </row>
    <row r="51" spans="1:25" ht="20.100000000000001" customHeight="1" x14ac:dyDescent="0.55000000000000004">
      <c r="A51" s="248">
        <v>44</v>
      </c>
      <c r="B51" s="223" t="s">
        <v>259</v>
      </c>
      <c r="C51" s="222">
        <v>85</v>
      </c>
      <c r="D51" s="284"/>
      <c r="E51" s="287"/>
      <c r="F51" s="258"/>
      <c r="G51" s="260"/>
      <c r="H51" s="239">
        <f t="shared" si="0"/>
        <v>0</v>
      </c>
      <c r="I51" s="239">
        <f t="shared" si="9"/>
        <v>0</v>
      </c>
      <c r="J51" s="258"/>
      <c r="K51" s="260"/>
      <c r="L51" s="239">
        <f t="shared" ref="L51" si="48">SUM(H51+J51-K51)</f>
        <v>0</v>
      </c>
      <c r="M51" s="239">
        <f t="shared" ref="M51:M52" si="49">SUM(I51-J51+K51)</f>
        <v>0</v>
      </c>
      <c r="N51" s="258"/>
      <c r="O51" s="260"/>
      <c r="P51" s="239">
        <f t="shared" ref="P51" si="50">SUM(L51+N51-O51)</f>
        <v>0</v>
      </c>
      <c r="Q51" s="239">
        <f t="shared" ref="Q51:Q52" si="51">SUM(M51-N51+O51)</f>
        <v>0</v>
      </c>
      <c r="R51" s="258"/>
      <c r="S51" s="260"/>
      <c r="T51" s="239">
        <f t="shared" ref="T51" si="52">SUM(P51+R51-S51)</f>
        <v>0</v>
      </c>
      <c r="U51" s="239">
        <f t="shared" ref="U51:U52" si="53">SUM(Q51-R51+S51)</f>
        <v>0</v>
      </c>
      <c r="V51" s="258"/>
      <c r="W51" s="260"/>
      <c r="X51" s="239">
        <f t="shared" ref="X51" si="54">SUM(T51+V51-W51)</f>
        <v>0</v>
      </c>
      <c r="Y51" s="239">
        <f t="shared" ref="Y51:Y52" si="55">SUM(U51-V51+W51)</f>
        <v>0</v>
      </c>
    </row>
    <row r="52" spans="1:25" ht="20.100000000000001" customHeight="1" x14ac:dyDescent="0.55000000000000004">
      <c r="A52" s="248">
        <v>45</v>
      </c>
      <c r="B52" s="224" t="s">
        <v>260</v>
      </c>
      <c r="C52" s="222">
        <v>88</v>
      </c>
      <c r="D52" s="284"/>
      <c r="E52" s="286"/>
      <c r="F52" s="258"/>
      <c r="G52" s="261"/>
      <c r="H52" s="239">
        <f t="shared" si="0"/>
        <v>0</v>
      </c>
      <c r="I52" s="239">
        <f t="shared" si="9"/>
        <v>0</v>
      </c>
      <c r="J52" s="258"/>
      <c r="K52" s="261"/>
      <c r="L52" s="242"/>
      <c r="M52" s="239">
        <f t="shared" si="49"/>
        <v>0</v>
      </c>
      <c r="N52" s="258"/>
      <c r="O52" s="261"/>
      <c r="P52" s="242"/>
      <c r="Q52" s="239">
        <f t="shared" si="51"/>
        <v>0</v>
      </c>
      <c r="R52" s="258"/>
      <c r="S52" s="261"/>
      <c r="T52" s="242"/>
      <c r="U52" s="239">
        <f t="shared" si="53"/>
        <v>0</v>
      </c>
      <c r="V52" s="258"/>
      <c r="W52" s="261"/>
      <c r="X52" s="242"/>
      <c r="Y52" s="239">
        <f t="shared" si="55"/>
        <v>0</v>
      </c>
    </row>
    <row r="53" spans="1:25" ht="20.100000000000001" customHeight="1" x14ac:dyDescent="0.55000000000000004">
      <c r="A53" s="248">
        <v>46</v>
      </c>
      <c r="B53" s="224" t="s">
        <v>12</v>
      </c>
      <c r="C53" s="222">
        <v>93</v>
      </c>
      <c r="D53" s="286"/>
      <c r="E53" s="288"/>
      <c r="F53" s="258"/>
      <c r="G53" s="258"/>
      <c r="H53" s="239">
        <f t="shared" si="0"/>
        <v>0</v>
      </c>
      <c r="I53" s="239">
        <f t="shared" si="9"/>
        <v>0</v>
      </c>
      <c r="J53" s="258"/>
      <c r="K53" s="258"/>
      <c r="L53" s="239"/>
      <c r="M53" s="239">
        <f>SUM(I53-J53+K53)</f>
        <v>0</v>
      </c>
      <c r="N53" s="258"/>
      <c r="O53" s="258"/>
      <c r="P53" s="239"/>
      <c r="Q53" s="239">
        <f>SUM(M53-N53+O53)</f>
        <v>0</v>
      </c>
      <c r="R53" s="258"/>
      <c r="S53" s="258"/>
      <c r="T53" s="239"/>
      <c r="U53" s="239">
        <f>SUM(Q53-R53+S53)</f>
        <v>0</v>
      </c>
      <c r="V53" s="258"/>
      <c r="W53" s="258"/>
      <c r="X53" s="239"/>
      <c r="Y53" s="239">
        <f>SUM(U53-V53+W53)</f>
        <v>0</v>
      </c>
    </row>
    <row r="54" spans="1:25" ht="20.100000000000001" customHeight="1" x14ac:dyDescent="0.55000000000000004">
      <c r="A54" s="248">
        <v>47</v>
      </c>
      <c r="B54" s="221" t="s">
        <v>244</v>
      </c>
      <c r="C54" s="222">
        <v>94</v>
      </c>
      <c r="D54" s="288"/>
      <c r="E54" s="288"/>
      <c r="F54" s="258"/>
      <c r="G54" s="258"/>
      <c r="H54" s="239">
        <f t="shared" si="0"/>
        <v>0</v>
      </c>
      <c r="I54" s="239">
        <f t="shared" si="9"/>
        <v>0</v>
      </c>
      <c r="J54" s="258"/>
      <c r="K54" s="258"/>
      <c r="L54" s="239">
        <f t="shared" ref="L54" si="56">SUM(H54+J54-K54)</f>
        <v>0</v>
      </c>
      <c r="M54" s="239">
        <f>SUM(I54+J54-K54)</f>
        <v>0</v>
      </c>
      <c r="N54" s="258"/>
      <c r="O54" s="258"/>
      <c r="P54" s="239">
        <f t="shared" ref="P54" si="57">SUM(L54+N54-O54)</f>
        <v>0</v>
      </c>
      <c r="Q54" s="239">
        <f>SUM(M54+N54-O54)</f>
        <v>0</v>
      </c>
      <c r="R54" s="258"/>
      <c r="S54" s="258"/>
      <c r="T54" s="239">
        <f t="shared" ref="T54" si="58">SUM(P54+R54-S54)</f>
        <v>0</v>
      </c>
      <c r="U54" s="239">
        <f>SUM(Q54+R54-S54)</f>
        <v>0</v>
      </c>
      <c r="V54" s="258"/>
      <c r="W54" s="258"/>
      <c r="X54" s="239">
        <f t="shared" ref="X54" si="59">SUM(T54+V54-W54)</f>
        <v>0</v>
      </c>
      <c r="Y54" s="239">
        <f>SUM(U54+V54-W54)</f>
        <v>0</v>
      </c>
    </row>
    <row r="55" spans="1:25" ht="20.100000000000001" customHeight="1" x14ac:dyDescent="0.55000000000000004">
      <c r="A55" s="248">
        <v>48</v>
      </c>
      <c r="B55" s="223" t="s">
        <v>71</v>
      </c>
      <c r="C55" s="222">
        <v>99</v>
      </c>
      <c r="D55" s="287"/>
      <c r="E55" s="288"/>
      <c r="F55" s="258"/>
      <c r="G55" s="260"/>
      <c r="H55" s="239">
        <f t="shared" si="0"/>
        <v>0</v>
      </c>
      <c r="I55" s="239">
        <f t="shared" si="9"/>
        <v>0</v>
      </c>
      <c r="J55" s="258"/>
      <c r="K55" s="260"/>
      <c r="L55" s="239"/>
      <c r="M55" s="239">
        <f>SUM(I55-J55+K55)</f>
        <v>0</v>
      </c>
      <c r="N55" s="258"/>
      <c r="O55" s="260"/>
      <c r="P55" s="239"/>
      <c r="Q55" s="239">
        <f>SUM(M55-N55+O55)</f>
        <v>0</v>
      </c>
      <c r="R55" s="258"/>
      <c r="S55" s="260"/>
      <c r="T55" s="239"/>
      <c r="U55" s="239">
        <f>SUM(Q55-R55+S55)</f>
        <v>0</v>
      </c>
      <c r="V55" s="258"/>
      <c r="W55" s="260"/>
      <c r="X55" s="239"/>
      <c r="Y55" s="239">
        <f>SUM(U55-V55+W55)</f>
        <v>0</v>
      </c>
    </row>
    <row r="56" spans="1:25" ht="20.100000000000001" customHeight="1" x14ac:dyDescent="0.55000000000000004">
      <c r="A56" s="248">
        <v>49</v>
      </c>
      <c r="B56" s="223" t="s">
        <v>261</v>
      </c>
      <c r="C56" s="222">
        <v>102</v>
      </c>
      <c r="D56" s="286"/>
      <c r="E56" s="288"/>
      <c r="F56" s="260"/>
      <c r="G56" s="260"/>
      <c r="H56" s="239">
        <f t="shared" si="0"/>
        <v>0</v>
      </c>
      <c r="I56" s="239">
        <f t="shared" si="9"/>
        <v>0</v>
      </c>
      <c r="J56" s="260"/>
      <c r="K56" s="260"/>
      <c r="L56" s="242">
        <f t="shared" ref="L56:L84" si="60">SUM(H56+J56-K56)</f>
        <v>0</v>
      </c>
      <c r="M56" s="239">
        <f>SUM(I56-J56+K56)</f>
        <v>0</v>
      </c>
      <c r="N56" s="260"/>
      <c r="O56" s="260"/>
      <c r="P56" s="242">
        <f t="shared" ref="P56:P84" si="61">SUM(L56+N56-O56)</f>
        <v>0</v>
      </c>
      <c r="Q56" s="239">
        <f>SUM(M56-N56+O56)</f>
        <v>0</v>
      </c>
      <c r="R56" s="260"/>
      <c r="S56" s="260"/>
      <c r="T56" s="242">
        <f t="shared" ref="T56:T84" si="62">SUM(P56+R56-S56)</f>
        <v>0</v>
      </c>
      <c r="U56" s="239">
        <f>SUM(Q56-R56+S56)</f>
        <v>0</v>
      </c>
      <c r="V56" s="260"/>
      <c r="W56" s="260"/>
      <c r="X56" s="242">
        <f t="shared" ref="X56:X84" si="63">SUM(T56+V56-W56)</f>
        <v>0</v>
      </c>
      <c r="Y56" s="239">
        <f>SUM(U56-V56+W56)</f>
        <v>0</v>
      </c>
    </row>
    <row r="57" spans="1:25" ht="20.100000000000001" customHeight="1" x14ac:dyDescent="0.55000000000000004">
      <c r="A57" s="248">
        <v>50</v>
      </c>
      <c r="B57" s="223" t="s">
        <v>10</v>
      </c>
      <c r="C57" s="222"/>
      <c r="D57" s="288"/>
      <c r="E57" s="288"/>
      <c r="F57" s="260"/>
      <c r="G57" s="263"/>
      <c r="H57" s="239">
        <f t="shared" si="0"/>
        <v>0</v>
      </c>
      <c r="I57" s="239">
        <f t="shared" si="9"/>
        <v>0</v>
      </c>
      <c r="J57" s="260"/>
      <c r="K57" s="263"/>
      <c r="L57" s="242">
        <f t="shared" si="60"/>
        <v>0</v>
      </c>
      <c r="M57" s="239">
        <f>SUM(I57-J57+K57)</f>
        <v>0</v>
      </c>
      <c r="N57" s="260"/>
      <c r="O57" s="263"/>
      <c r="P57" s="242">
        <f t="shared" si="61"/>
        <v>0</v>
      </c>
      <c r="Q57" s="239">
        <f>SUM(M57-N57+O57)</f>
        <v>0</v>
      </c>
      <c r="R57" s="260"/>
      <c r="S57" s="263"/>
      <c r="T57" s="242">
        <f t="shared" si="62"/>
        <v>0</v>
      </c>
      <c r="U57" s="239">
        <f>SUM(Q57-R57+S57)</f>
        <v>0</v>
      </c>
      <c r="V57" s="260"/>
      <c r="W57" s="263"/>
      <c r="X57" s="242">
        <f t="shared" si="63"/>
        <v>0</v>
      </c>
      <c r="Y57" s="239">
        <f>SUM(U57-V57+W57)</f>
        <v>0</v>
      </c>
    </row>
    <row r="58" spans="1:25" ht="20.100000000000001" customHeight="1" x14ac:dyDescent="0.55000000000000004">
      <c r="A58" s="248">
        <v>51</v>
      </c>
      <c r="B58" s="224" t="s">
        <v>262</v>
      </c>
      <c r="C58" s="222">
        <v>96</v>
      </c>
      <c r="D58" s="288"/>
      <c r="E58" s="288"/>
      <c r="F58" s="261"/>
      <c r="G58" s="262"/>
      <c r="H58" s="239">
        <f t="shared" si="0"/>
        <v>0</v>
      </c>
      <c r="I58" s="239">
        <f t="shared" si="9"/>
        <v>0</v>
      </c>
      <c r="J58" s="261"/>
      <c r="K58" s="262"/>
      <c r="L58" s="240">
        <f t="shared" si="60"/>
        <v>0</v>
      </c>
      <c r="M58" s="240">
        <f>SUM(I58+J58-K58)</f>
        <v>0</v>
      </c>
      <c r="N58" s="261"/>
      <c r="O58" s="262"/>
      <c r="P58" s="240">
        <f t="shared" si="61"/>
        <v>0</v>
      </c>
      <c r="Q58" s="240">
        <f>SUM(M58+N58-O58)</f>
        <v>0</v>
      </c>
      <c r="R58" s="261"/>
      <c r="S58" s="262"/>
      <c r="T58" s="240">
        <f t="shared" si="62"/>
        <v>0</v>
      </c>
      <c r="U58" s="240">
        <f>SUM(Q58+R58-S58)</f>
        <v>0</v>
      </c>
      <c r="V58" s="261"/>
      <c r="W58" s="262"/>
      <c r="X58" s="240">
        <f t="shared" si="63"/>
        <v>0</v>
      </c>
      <c r="Y58" s="240">
        <f>SUM(U58+V58-W58)</f>
        <v>0</v>
      </c>
    </row>
    <row r="59" spans="1:25" s="235" customFormat="1" ht="20.100000000000001" customHeight="1" x14ac:dyDescent="0.55000000000000004">
      <c r="A59" s="248">
        <v>52</v>
      </c>
      <c r="B59" s="226" t="s">
        <v>149</v>
      </c>
      <c r="C59" s="245">
        <v>108</v>
      </c>
      <c r="D59" s="291"/>
      <c r="E59" s="291"/>
      <c r="F59" s="266">
        <v>400</v>
      </c>
      <c r="G59" s="265"/>
      <c r="H59" s="239">
        <f t="shared" si="0"/>
        <v>400</v>
      </c>
      <c r="I59" s="239"/>
      <c r="J59" s="266"/>
      <c r="K59" s="265"/>
      <c r="L59" s="239">
        <f t="shared" si="60"/>
        <v>400</v>
      </c>
      <c r="M59" s="239"/>
      <c r="N59" s="266">
        <f>400+400</f>
        <v>800</v>
      </c>
      <c r="O59" s="265"/>
      <c r="P59" s="239">
        <f t="shared" si="61"/>
        <v>1200</v>
      </c>
      <c r="Q59" s="239"/>
      <c r="R59" s="266">
        <v>400</v>
      </c>
      <c r="S59" s="265"/>
      <c r="T59" s="239">
        <f t="shared" si="62"/>
        <v>1600</v>
      </c>
      <c r="U59" s="239"/>
      <c r="V59" s="266">
        <v>400</v>
      </c>
      <c r="W59" s="265"/>
      <c r="X59" s="239">
        <f t="shared" si="63"/>
        <v>2000</v>
      </c>
      <c r="Y59" s="239"/>
    </row>
    <row r="60" spans="1:25" s="235" customFormat="1" ht="20.100000000000001" customHeight="1" x14ac:dyDescent="0.55000000000000004">
      <c r="A60" s="248">
        <v>53</v>
      </c>
      <c r="B60" s="224" t="s">
        <v>150</v>
      </c>
      <c r="C60" s="222">
        <v>112</v>
      </c>
      <c r="D60" s="292"/>
      <c r="E60" s="291"/>
      <c r="F60" s="264">
        <v>600</v>
      </c>
      <c r="G60" s="267"/>
      <c r="H60" s="239">
        <f t="shared" si="0"/>
        <v>600</v>
      </c>
      <c r="I60" s="239"/>
      <c r="J60" s="264"/>
      <c r="K60" s="267"/>
      <c r="L60" s="239">
        <f t="shared" si="60"/>
        <v>600</v>
      </c>
      <c r="M60" s="239"/>
      <c r="N60" s="264">
        <f>300+300</f>
        <v>600</v>
      </c>
      <c r="O60" s="267"/>
      <c r="P60" s="239">
        <f t="shared" si="61"/>
        <v>1200</v>
      </c>
      <c r="Q60" s="239"/>
      <c r="R60" s="264">
        <v>300</v>
      </c>
      <c r="S60" s="267"/>
      <c r="T60" s="239">
        <f t="shared" si="62"/>
        <v>1500</v>
      </c>
      <c r="U60" s="239"/>
      <c r="V60" s="264">
        <v>300</v>
      </c>
      <c r="W60" s="267"/>
      <c r="X60" s="239">
        <f t="shared" si="63"/>
        <v>1800</v>
      </c>
      <c r="Y60" s="239"/>
    </row>
    <row r="61" spans="1:25" ht="20.100000000000001" customHeight="1" x14ac:dyDescent="0.55000000000000004">
      <c r="A61" s="248">
        <v>54</v>
      </c>
      <c r="B61" s="224" t="s">
        <v>17</v>
      </c>
      <c r="C61" s="222">
        <v>111</v>
      </c>
      <c r="D61" s="284"/>
      <c r="E61" s="287"/>
      <c r="F61" s="260"/>
      <c r="G61" s="260"/>
      <c r="H61" s="239">
        <f t="shared" si="0"/>
        <v>0</v>
      </c>
      <c r="I61" s="239">
        <f t="shared" si="9"/>
        <v>0</v>
      </c>
      <c r="J61" s="260"/>
      <c r="K61" s="260"/>
      <c r="L61" s="240">
        <f t="shared" si="60"/>
        <v>0</v>
      </c>
      <c r="M61" s="240"/>
      <c r="N61" s="260"/>
      <c r="O61" s="260"/>
      <c r="P61" s="240">
        <f t="shared" si="61"/>
        <v>0</v>
      </c>
      <c r="Q61" s="240"/>
      <c r="R61" s="260"/>
      <c r="S61" s="260"/>
      <c r="T61" s="240">
        <f t="shared" si="62"/>
        <v>0</v>
      </c>
      <c r="U61" s="240"/>
      <c r="V61" s="260">
        <v>1200</v>
      </c>
      <c r="W61" s="260"/>
      <c r="X61" s="240">
        <f t="shared" si="63"/>
        <v>1200</v>
      </c>
      <c r="Y61" s="240"/>
    </row>
    <row r="62" spans="1:25" ht="20.100000000000001" customHeight="1" x14ac:dyDescent="0.55000000000000004">
      <c r="A62" s="248">
        <v>55</v>
      </c>
      <c r="B62" s="223" t="s">
        <v>14</v>
      </c>
      <c r="C62" s="222">
        <v>113</v>
      </c>
      <c r="D62" s="284"/>
      <c r="E62" s="286"/>
      <c r="F62" s="260"/>
      <c r="G62" s="260"/>
      <c r="H62" s="239">
        <f t="shared" si="0"/>
        <v>0</v>
      </c>
      <c r="I62" s="239">
        <f t="shared" si="9"/>
        <v>0</v>
      </c>
      <c r="J62" s="260"/>
      <c r="K62" s="260"/>
      <c r="L62" s="239">
        <f t="shared" si="60"/>
        <v>0</v>
      </c>
      <c r="M62" s="239">
        <f>SUM(I62-J62+K62)</f>
        <v>0</v>
      </c>
      <c r="N62" s="260"/>
      <c r="O62" s="260"/>
      <c r="P62" s="239">
        <f t="shared" si="61"/>
        <v>0</v>
      </c>
      <c r="Q62" s="239">
        <f>SUM(M62-N62+O62)</f>
        <v>0</v>
      </c>
      <c r="R62" s="260"/>
      <c r="S62" s="260"/>
      <c r="T62" s="239">
        <f t="shared" si="62"/>
        <v>0</v>
      </c>
      <c r="U62" s="239">
        <f>SUM(Q62-R62+S62)</f>
        <v>0</v>
      </c>
      <c r="V62" s="260"/>
      <c r="W62" s="260"/>
      <c r="X62" s="239">
        <f t="shared" si="63"/>
        <v>0</v>
      </c>
      <c r="Y62" s="239">
        <f>SUM(U62-V62+W62)</f>
        <v>0</v>
      </c>
    </row>
    <row r="63" spans="1:25" ht="20.100000000000001" customHeight="1" x14ac:dyDescent="0.55000000000000004">
      <c r="A63" s="248">
        <v>56</v>
      </c>
      <c r="B63" s="224" t="s">
        <v>263</v>
      </c>
      <c r="C63" s="222">
        <v>146</v>
      </c>
      <c r="D63" s="286"/>
      <c r="E63" s="286"/>
      <c r="F63" s="260"/>
      <c r="G63" s="260"/>
      <c r="H63" s="239">
        <f t="shared" si="0"/>
        <v>0</v>
      </c>
      <c r="I63" s="239">
        <f t="shared" si="9"/>
        <v>0</v>
      </c>
      <c r="J63" s="260">
        <f>279+511.51</f>
        <v>790.51</v>
      </c>
      <c r="K63" s="260"/>
      <c r="L63" s="239">
        <f t="shared" si="60"/>
        <v>790.51</v>
      </c>
      <c r="M63" s="239"/>
      <c r="N63" s="260">
        <f>744.3+519.32</f>
        <v>1263.6199999999999</v>
      </c>
      <c r="O63" s="260"/>
      <c r="P63" s="239">
        <f t="shared" si="61"/>
        <v>2054.13</v>
      </c>
      <c r="Q63" s="239"/>
      <c r="R63" s="260">
        <v>223</v>
      </c>
      <c r="S63" s="260"/>
      <c r="T63" s="239">
        <f t="shared" si="62"/>
        <v>2277.13</v>
      </c>
      <c r="U63" s="239"/>
      <c r="V63" s="260">
        <f>515.34+542.73+160</f>
        <v>1218.0700000000002</v>
      </c>
      <c r="W63" s="260"/>
      <c r="X63" s="239">
        <f t="shared" si="63"/>
        <v>3495.2000000000003</v>
      </c>
      <c r="Y63" s="239"/>
    </row>
    <row r="64" spans="1:25" ht="20.100000000000001" customHeight="1" x14ac:dyDescent="0.55000000000000004">
      <c r="A64" s="248">
        <v>57</v>
      </c>
      <c r="B64" s="250" t="s">
        <v>264</v>
      </c>
      <c r="C64" s="249">
        <v>117</v>
      </c>
      <c r="D64" s="288"/>
      <c r="E64" s="288"/>
      <c r="F64" s="259"/>
      <c r="G64" s="259"/>
      <c r="H64" s="239">
        <f t="shared" si="0"/>
        <v>0</v>
      </c>
      <c r="I64" s="239">
        <f t="shared" si="9"/>
        <v>0</v>
      </c>
      <c r="J64" s="259"/>
      <c r="K64" s="259"/>
      <c r="L64" s="242">
        <f t="shared" si="60"/>
        <v>0</v>
      </c>
      <c r="M64" s="242">
        <f>SUM(I64+J64-K64)</f>
        <v>0</v>
      </c>
      <c r="N64" s="259"/>
      <c r="O64" s="259"/>
      <c r="P64" s="242">
        <f t="shared" si="61"/>
        <v>0</v>
      </c>
      <c r="Q64" s="242">
        <f>SUM(M64+N64-O64)</f>
        <v>0</v>
      </c>
      <c r="R64" s="259"/>
      <c r="S64" s="259"/>
      <c r="T64" s="242">
        <f t="shared" si="62"/>
        <v>0</v>
      </c>
      <c r="U64" s="242">
        <f>SUM(Q64+R64-S64)</f>
        <v>0</v>
      </c>
      <c r="V64" s="259"/>
      <c r="W64" s="259"/>
      <c r="X64" s="242">
        <f t="shared" si="63"/>
        <v>0</v>
      </c>
      <c r="Y64" s="242">
        <f>SUM(U64+V64-W64)</f>
        <v>0</v>
      </c>
    </row>
    <row r="65" spans="1:25" ht="20.100000000000001" customHeight="1" x14ac:dyDescent="0.55000000000000004">
      <c r="A65" s="248">
        <v>58</v>
      </c>
      <c r="B65" s="223" t="s">
        <v>73</v>
      </c>
      <c r="C65" s="222">
        <v>118</v>
      </c>
      <c r="D65" s="287"/>
      <c r="E65" s="286"/>
      <c r="F65" s="260"/>
      <c r="G65" s="260"/>
      <c r="H65" s="239">
        <f t="shared" si="0"/>
        <v>0</v>
      </c>
      <c r="I65" s="239">
        <f t="shared" si="9"/>
        <v>0</v>
      </c>
      <c r="J65" s="260"/>
      <c r="K65" s="260"/>
      <c r="L65" s="239">
        <f t="shared" si="60"/>
        <v>0</v>
      </c>
      <c r="M65" s="239"/>
      <c r="N65" s="260"/>
      <c r="O65" s="260"/>
      <c r="P65" s="239">
        <f t="shared" si="61"/>
        <v>0</v>
      </c>
      <c r="Q65" s="239"/>
      <c r="R65" s="260"/>
      <c r="S65" s="260"/>
      <c r="T65" s="239">
        <f t="shared" si="62"/>
        <v>0</v>
      </c>
      <c r="U65" s="239"/>
      <c r="V65" s="260">
        <v>5500</v>
      </c>
      <c r="W65" s="260"/>
      <c r="X65" s="239">
        <f t="shared" si="63"/>
        <v>5500</v>
      </c>
      <c r="Y65" s="239"/>
    </row>
    <row r="66" spans="1:25" ht="20.100000000000001" customHeight="1" x14ac:dyDescent="0.55000000000000004">
      <c r="A66" s="248">
        <v>59</v>
      </c>
      <c r="B66" s="223" t="s">
        <v>265</v>
      </c>
      <c r="C66" s="222"/>
      <c r="D66" s="286"/>
      <c r="E66" s="288"/>
      <c r="F66" s="260"/>
      <c r="G66" s="260"/>
      <c r="H66" s="239">
        <f t="shared" si="0"/>
        <v>0</v>
      </c>
      <c r="I66" s="239">
        <f t="shared" si="9"/>
        <v>0</v>
      </c>
      <c r="J66" s="260"/>
      <c r="K66" s="260"/>
      <c r="L66" s="239">
        <f t="shared" si="60"/>
        <v>0</v>
      </c>
      <c r="M66" s="239">
        <f>SUM(I66+J66-K66)</f>
        <v>0</v>
      </c>
      <c r="N66" s="260"/>
      <c r="O66" s="260"/>
      <c r="P66" s="239">
        <f t="shared" si="61"/>
        <v>0</v>
      </c>
      <c r="Q66" s="239">
        <f>SUM(M66+N66-O66)</f>
        <v>0</v>
      </c>
      <c r="R66" s="260"/>
      <c r="S66" s="260"/>
      <c r="T66" s="239">
        <f t="shared" si="62"/>
        <v>0</v>
      </c>
      <c r="U66" s="239">
        <f>SUM(Q66+R66-S66)</f>
        <v>0</v>
      </c>
      <c r="V66" s="260"/>
      <c r="W66" s="260"/>
      <c r="X66" s="239">
        <f t="shared" si="63"/>
        <v>0</v>
      </c>
      <c r="Y66" s="239">
        <f>SUM(U66+V66-W66)</f>
        <v>0</v>
      </c>
    </row>
    <row r="67" spans="1:25" ht="20.100000000000001" customHeight="1" x14ac:dyDescent="0.55000000000000004">
      <c r="A67" s="248">
        <v>60</v>
      </c>
      <c r="B67" s="223" t="s">
        <v>15</v>
      </c>
      <c r="C67" s="222">
        <v>120</v>
      </c>
      <c r="D67" s="286"/>
      <c r="E67" s="287"/>
      <c r="F67" s="260"/>
      <c r="G67" s="260"/>
      <c r="H67" s="239">
        <f t="shared" si="0"/>
        <v>0</v>
      </c>
      <c r="I67" s="239">
        <f t="shared" si="9"/>
        <v>0</v>
      </c>
      <c r="J67" s="260">
        <v>1000</v>
      </c>
      <c r="K67" s="260"/>
      <c r="L67" s="239">
        <f t="shared" si="60"/>
        <v>1000</v>
      </c>
      <c r="M67" s="239"/>
      <c r="N67" s="260"/>
      <c r="O67" s="260"/>
      <c r="P67" s="239">
        <f t="shared" si="61"/>
        <v>1000</v>
      </c>
      <c r="Q67" s="239"/>
      <c r="R67" s="260"/>
      <c r="S67" s="260"/>
      <c r="T67" s="239">
        <f t="shared" si="62"/>
        <v>1000</v>
      </c>
      <c r="U67" s="239"/>
      <c r="V67" s="260"/>
      <c r="W67" s="260"/>
      <c r="X67" s="239">
        <f t="shared" si="63"/>
        <v>1000</v>
      </c>
      <c r="Y67" s="239"/>
    </row>
    <row r="68" spans="1:25" ht="20.100000000000001" customHeight="1" x14ac:dyDescent="0.55000000000000004">
      <c r="A68" s="248">
        <v>61</v>
      </c>
      <c r="B68" s="224" t="s">
        <v>266</v>
      </c>
      <c r="C68" s="222">
        <v>122</v>
      </c>
      <c r="D68" s="286"/>
      <c r="E68" s="284"/>
      <c r="F68" s="260"/>
      <c r="G68" s="260"/>
      <c r="H68" s="239">
        <f t="shared" si="0"/>
        <v>0</v>
      </c>
      <c r="I68" s="239">
        <f t="shared" si="9"/>
        <v>0</v>
      </c>
      <c r="J68" s="260">
        <f>750+750+750</f>
        <v>2250</v>
      </c>
      <c r="K68" s="260"/>
      <c r="L68" s="239">
        <f t="shared" si="60"/>
        <v>2250</v>
      </c>
      <c r="M68" s="239"/>
      <c r="N68" s="260"/>
      <c r="O68" s="260"/>
      <c r="P68" s="239">
        <f t="shared" si="61"/>
        <v>2250</v>
      </c>
      <c r="Q68" s="239"/>
      <c r="R68" s="260">
        <v>750</v>
      </c>
      <c r="S68" s="260"/>
      <c r="T68" s="239">
        <f t="shared" si="62"/>
        <v>3000</v>
      </c>
      <c r="U68" s="239"/>
      <c r="V68" s="260">
        <v>1500</v>
      </c>
      <c r="W68" s="260"/>
      <c r="X68" s="239">
        <f t="shared" si="63"/>
        <v>4500</v>
      </c>
      <c r="Y68" s="239"/>
    </row>
    <row r="69" spans="1:25" ht="20.100000000000001" customHeight="1" x14ac:dyDescent="0.55000000000000004">
      <c r="A69" s="248">
        <v>62</v>
      </c>
      <c r="B69" s="224" t="s">
        <v>279</v>
      </c>
      <c r="C69" s="222">
        <v>121</v>
      </c>
      <c r="D69" s="287"/>
      <c r="E69" s="284"/>
      <c r="F69" s="260"/>
      <c r="G69" s="260"/>
      <c r="H69" s="239">
        <f t="shared" si="0"/>
        <v>0</v>
      </c>
      <c r="I69" s="239">
        <f t="shared" si="9"/>
        <v>0</v>
      </c>
      <c r="J69" s="260"/>
      <c r="K69" s="260"/>
      <c r="L69" s="239">
        <f t="shared" si="60"/>
        <v>0</v>
      </c>
      <c r="M69" s="239">
        <f>SUM(I69+J69-K69)</f>
        <v>0</v>
      </c>
      <c r="N69" s="260"/>
      <c r="O69" s="260"/>
      <c r="P69" s="239">
        <f t="shared" si="61"/>
        <v>0</v>
      </c>
      <c r="Q69" s="239">
        <f>SUM(M69+N69-O69)</f>
        <v>0</v>
      </c>
      <c r="R69" s="260"/>
      <c r="S69" s="260"/>
      <c r="T69" s="239">
        <f t="shared" si="62"/>
        <v>0</v>
      </c>
      <c r="U69" s="239">
        <f>SUM(Q69+R69-S69)</f>
        <v>0</v>
      </c>
      <c r="V69" s="260"/>
      <c r="W69" s="260"/>
      <c r="X69" s="239">
        <f t="shared" si="63"/>
        <v>0</v>
      </c>
      <c r="Y69" s="239">
        <f>SUM(U69+V69-W69)</f>
        <v>0</v>
      </c>
    </row>
    <row r="70" spans="1:25" ht="20.100000000000001" customHeight="1" x14ac:dyDescent="0.55000000000000004">
      <c r="A70" s="248">
        <v>63</v>
      </c>
      <c r="B70" s="224" t="s">
        <v>24</v>
      </c>
      <c r="C70" s="222">
        <v>124</v>
      </c>
      <c r="D70" s="286"/>
      <c r="E70" s="286"/>
      <c r="F70" s="260"/>
      <c r="G70" s="260"/>
      <c r="H70" s="239">
        <f t="shared" si="0"/>
        <v>0</v>
      </c>
      <c r="I70" s="239">
        <f t="shared" si="9"/>
        <v>0</v>
      </c>
      <c r="J70" s="260"/>
      <c r="K70" s="260"/>
      <c r="L70" s="239">
        <f t="shared" si="60"/>
        <v>0</v>
      </c>
      <c r="M70" s="239">
        <f>SUM(I70+J70-K70)</f>
        <v>0</v>
      </c>
      <c r="N70" s="260"/>
      <c r="O70" s="260"/>
      <c r="P70" s="239">
        <f t="shared" si="61"/>
        <v>0</v>
      </c>
      <c r="Q70" s="239">
        <f>SUM(M70+N70-O70)</f>
        <v>0</v>
      </c>
      <c r="R70" s="260"/>
      <c r="S70" s="260"/>
      <c r="T70" s="239">
        <f t="shared" si="62"/>
        <v>0</v>
      </c>
      <c r="U70" s="239">
        <f>SUM(Q70+R70-S70)</f>
        <v>0</v>
      </c>
      <c r="V70" s="260"/>
      <c r="W70" s="260"/>
      <c r="X70" s="239">
        <f t="shared" si="63"/>
        <v>0</v>
      </c>
      <c r="Y70" s="239">
        <f>SUM(U70+V70-W70)</f>
        <v>0</v>
      </c>
    </row>
    <row r="71" spans="1:25" ht="20.100000000000001" customHeight="1" x14ac:dyDescent="0.55000000000000004">
      <c r="A71" s="248">
        <v>64</v>
      </c>
      <c r="B71" s="221" t="s">
        <v>16</v>
      </c>
      <c r="C71" s="222">
        <v>125</v>
      </c>
      <c r="D71" s="287"/>
      <c r="E71" s="287"/>
      <c r="F71" s="260"/>
      <c r="G71" s="260"/>
      <c r="H71" s="239">
        <f t="shared" si="0"/>
        <v>0</v>
      </c>
      <c r="I71" s="239">
        <f t="shared" si="9"/>
        <v>0</v>
      </c>
      <c r="J71" s="260"/>
      <c r="K71" s="260"/>
      <c r="L71" s="239">
        <f t="shared" si="60"/>
        <v>0</v>
      </c>
      <c r="M71" s="239">
        <v>0</v>
      </c>
      <c r="N71" s="260"/>
      <c r="O71" s="260"/>
      <c r="P71" s="239">
        <f t="shared" si="61"/>
        <v>0</v>
      </c>
      <c r="Q71" s="239">
        <v>0</v>
      </c>
      <c r="R71" s="260"/>
      <c r="S71" s="260"/>
      <c r="T71" s="239">
        <f t="shared" si="62"/>
        <v>0</v>
      </c>
      <c r="U71" s="239">
        <v>0</v>
      </c>
      <c r="V71" s="260"/>
      <c r="W71" s="260"/>
      <c r="X71" s="239">
        <f t="shared" si="63"/>
        <v>0</v>
      </c>
      <c r="Y71" s="239">
        <v>0</v>
      </c>
    </row>
    <row r="72" spans="1:25" ht="20.100000000000001" customHeight="1" x14ac:dyDescent="0.55000000000000004">
      <c r="A72" s="248">
        <v>65</v>
      </c>
      <c r="B72" s="225" t="s">
        <v>25</v>
      </c>
      <c r="C72" s="222">
        <v>126</v>
      </c>
      <c r="D72" s="284"/>
      <c r="E72" s="284"/>
      <c r="F72" s="260">
        <v>15000</v>
      </c>
      <c r="G72" s="260"/>
      <c r="H72" s="239">
        <f t="shared" si="0"/>
        <v>15000</v>
      </c>
      <c r="I72" s="239"/>
      <c r="J72" s="260"/>
      <c r="K72" s="260"/>
      <c r="L72" s="239">
        <f t="shared" si="60"/>
        <v>15000</v>
      </c>
      <c r="M72" s="239">
        <v>0</v>
      </c>
      <c r="N72" s="260">
        <f>15000+15000</f>
        <v>30000</v>
      </c>
      <c r="O72" s="260"/>
      <c r="P72" s="239">
        <f t="shared" si="61"/>
        <v>45000</v>
      </c>
      <c r="Q72" s="239">
        <v>0</v>
      </c>
      <c r="R72" s="260">
        <v>15000</v>
      </c>
      <c r="S72" s="260"/>
      <c r="T72" s="239">
        <f t="shared" si="62"/>
        <v>60000</v>
      </c>
      <c r="U72" s="239">
        <v>0</v>
      </c>
      <c r="V72" s="260">
        <v>15000</v>
      </c>
      <c r="W72" s="260"/>
      <c r="X72" s="239">
        <f t="shared" si="63"/>
        <v>75000</v>
      </c>
      <c r="Y72" s="239">
        <v>0</v>
      </c>
    </row>
    <row r="73" spans="1:25" ht="20.100000000000001" customHeight="1" x14ac:dyDescent="0.55000000000000004">
      <c r="A73" s="248">
        <v>66</v>
      </c>
      <c r="B73" s="221" t="s">
        <v>151</v>
      </c>
      <c r="C73" s="222">
        <v>127</v>
      </c>
      <c r="D73" s="284"/>
      <c r="E73" s="284"/>
      <c r="F73" s="260">
        <v>500</v>
      </c>
      <c r="G73" s="260"/>
      <c r="H73" s="239">
        <f t="shared" ref="H73:H91" si="64">SUM(D73+F73-G73)</f>
        <v>500</v>
      </c>
      <c r="I73" s="239"/>
      <c r="J73" s="260"/>
      <c r="K73" s="260"/>
      <c r="L73" s="239">
        <f t="shared" si="60"/>
        <v>500</v>
      </c>
      <c r="M73" s="239">
        <v>0</v>
      </c>
      <c r="N73" s="260"/>
      <c r="O73" s="260"/>
      <c r="P73" s="239">
        <f t="shared" si="61"/>
        <v>500</v>
      </c>
      <c r="Q73" s="239">
        <v>0</v>
      </c>
      <c r="R73" s="260"/>
      <c r="S73" s="260"/>
      <c r="T73" s="239">
        <f t="shared" si="62"/>
        <v>500</v>
      </c>
      <c r="U73" s="239">
        <v>0</v>
      </c>
      <c r="V73" s="260"/>
      <c r="W73" s="260"/>
      <c r="X73" s="239">
        <f t="shared" si="63"/>
        <v>500</v>
      </c>
      <c r="Y73" s="239">
        <v>0</v>
      </c>
    </row>
    <row r="74" spans="1:25" ht="20.100000000000001" customHeight="1" x14ac:dyDescent="0.55000000000000004">
      <c r="A74" s="248">
        <v>67</v>
      </c>
      <c r="B74" s="224" t="s">
        <v>171</v>
      </c>
      <c r="C74" s="222">
        <v>128</v>
      </c>
      <c r="D74" s="284"/>
      <c r="E74" s="286"/>
      <c r="F74" s="260"/>
      <c r="G74" s="260"/>
      <c r="H74" s="239">
        <f t="shared" si="64"/>
        <v>0</v>
      </c>
      <c r="I74" s="239">
        <f t="shared" si="9"/>
        <v>0</v>
      </c>
      <c r="J74" s="260"/>
      <c r="K74" s="260"/>
      <c r="L74" s="239">
        <f t="shared" si="60"/>
        <v>0</v>
      </c>
      <c r="M74" s="239">
        <v>0</v>
      </c>
      <c r="N74" s="260"/>
      <c r="O74" s="260"/>
      <c r="P74" s="239">
        <f t="shared" si="61"/>
        <v>0</v>
      </c>
      <c r="Q74" s="239">
        <v>0</v>
      </c>
      <c r="R74" s="260"/>
      <c r="S74" s="260"/>
      <c r="T74" s="239">
        <f t="shared" si="62"/>
        <v>0</v>
      </c>
      <c r="U74" s="239">
        <v>0</v>
      </c>
      <c r="V74" s="260"/>
      <c r="W74" s="260"/>
      <c r="X74" s="239">
        <f t="shared" si="63"/>
        <v>0</v>
      </c>
      <c r="Y74" s="239">
        <v>0</v>
      </c>
    </row>
    <row r="75" spans="1:25" ht="20.100000000000001" customHeight="1" x14ac:dyDescent="0.55000000000000004">
      <c r="A75" s="248">
        <v>68</v>
      </c>
      <c r="B75" s="224" t="s">
        <v>267</v>
      </c>
      <c r="C75" s="222">
        <v>129</v>
      </c>
      <c r="D75" s="286"/>
      <c r="E75" s="287"/>
      <c r="F75" s="260"/>
      <c r="G75" s="260"/>
      <c r="H75" s="239">
        <f t="shared" si="64"/>
        <v>0</v>
      </c>
      <c r="I75" s="239">
        <f t="shared" si="9"/>
        <v>0</v>
      </c>
      <c r="J75" s="260">
        <v>1262.5999999999999</v>
      </c>
      <c r="K75" s="260"/>
      <c r="L75" s="239">
        <f t="shared" si="60"/>
        <v>1262.5999999999999</v>
      </c>
      <c r="M75" s="239">
        <v>0</v>
      </c>
      <c r="N75" s="260"/>
      <c r="O75" s="260"/>
      <c r="P75" s="239">
        <f t="shared" si="61"/>
        <v>1262.5999999999999</v>
      </c>
      <c r="Q75" s="239">
        <v>0</v>
      </c>
      <c r="R75" s="260"/>
      <c r="S75" s="260"/>
      <c r="T75" s="239">
        <f t="shared" si="62"/>
        <v>1262.5999999999999</v>
      </c>
      <c r="U75" s="239">
        <v>0</v>
      </c>
      <c r="V75" s="260">
        <f>631.3+631.3</f>
        <v>1262.5999999999999</v>
      </c>
      <c r="W75" s="260"/>
      <c r="X75" s="239">
        <f t="shared" si="63"/>
        <v>2525.1999999999998</v>
      </c>
      <c r="Y75" s="239">
        <v>0</v>
      </c>
    </row>
    <row r="76" spans="1:25" ht="20.100000000000001" customHeight="1" x14ac:dyDescent="0.55000000000000004">
      <c r="A76" s="248">
        <v>69</v>
      </c>
      <c r="B76" s="221" t="s">
        <v>268</v>
      </c>
      <c r="C76" s="222">
        <v>147</v>
      </c>
      <c r="D76" s="287"/>
      <c r="E76" s="286"/>
      <c r="F76" s="260"/>
      <c r="G76" s="260"/>
      <c r="H76" s="239">
        <f t="shared" si="64"/>
        <v>0</v>
      </c>
      <c r="I76" s="239">
        <f t="shared" si="9"/>
        <v>0</v>
      </c>
      <c r="J76" s="260"/>
      <c r="K76" s="260"/>
      <c r="L76" s="239">
        <f t="shared" si="60"/>
        <v>0</v>
      </c>
      <c r="M76" s="239">
        <f>SUM(I76-J76+K76)</f>
        <v>0</v>
      </c>
      <c r="N76" s="260"/>
      <c r="O76" s="260"/>
      <c r="P76" s="239">
        <f t="shared" si="61"/>
        <v>0</v>
      </c>
      <c r="Q76" s="239">
        <f>SUM(M76-N76+O76)</f>
        <v>0</v>
      </c>
      <c r="R76" s="260"/>
      <c r="S76" s="260"/>
      <c r="T76" s="239">
        <f t="shared" si="62"/>
        <v>0</v>
      </c>
      <c r="U76" s="239">
        <f>SUM(Q76-R76+S76)</f>
        <v>0</v>
      </c>
      <c r="V76" s="260"/>
      <c r="W76" s="260"/>
      <c r="X76" s="239">
        <f t="shared" si="63"/>
        <v>0</v>
      </c>
      <c r="Y76" s="239">
        <f>SUM(U76-V76+W76)</f>
        <v>0</v>
      </c>
    </row>
    <row r="77" spans="1:25" ht="20.100000000000001" customHeight="1" x14ac:dyDescent="0.55000000000000004">
      <c r="A77" s="248">
        <v>70</v>
      </c>
      <c r="B77" s="223" t="s">
        <v>245</v>
      </c>
      <c r="C77" s="222"/>
      <c r="D77" s="286"/>
      <c r="E77" s="284"/>
      <c r="F77" s="261"/>
      <c r="G77" s="260"/>
      <c r="H77" s="239">
        <f t="shared" si="64"/>
        <v>0</v>
      </c>
      <c r="I77" s="239">
        <f t="shared" si="9"/>
        <v>0</v>
      </c>
      <c r="J77" s="261"/>
      <c r="K77" s="260"/>
      <c r="L77" s="239">
        <f t="shared" si="60"/>
        <v>0</v>
      </c>
      <c r="M77" s="239">
        <v>0</v>
      </c>
      <c r="N77" s="261"/>
      <c r="O77" s="260"/>
      <c r="P77" s="239">
        <f t="shared" si="61"/>
        <v>0</v>
      </c>
      <c r="Q77" s="239">
        <v>0</v>
      </c>
      <c r="R77" s="261"/>
      <c r="S77" s="260"/>
      <c r="T77" s="239">
        <f t="shared" si="62"/>
        <v>0</v>
      </c>
      <c r="U77" s="239">
        <v>0</v>
      </c>
      <c r="V77" s="261"/>
      <c r="W77" s="260"/>
      <c r="X77" s="239">
        <f t="shared" si="63"/>
        <v>0</v>
      </c>
      <c r="Y77" s="239">
        <v>0</v>
      </c>
    </row>
    <row r="78" spans="1:25" ht="20.100000000000001" customHeight="1" x14ac:dyDescent="0.55000000000000004">
      <c r="A78" s="248">
        <v>71</v>
      </c>
      <c r="B78" s="223" t="s">
        <v>85</v>
      </c>
      <c r="C78" s="222"/>
      <c r="D78" s="287"/>
      <c r="E78" s="286"/>
      <c r="F78" s="260"/>
      <c r="G78" s="261"/>
      <c r="H78" s="239">
        <f t="shared" si="64"/>
        <v>0</v>
      </c>
      <c r="I78" s="239">
        <f t="shared" ref="I78:I92" si="65">E78+G78-F78</f>
        <v>0</v>
      </c>
      <c r="J78" s="260"/>
      <c r="K78" s="261"/>
      <c r="L78" s="239">
        <f t="shared" si="60"/>
        <v>0</v>
      </c>
      <c r="M78" s="239"/>
      <c r="N78" s="260"/>
      <c r="O78" s="261"/>
      <c r="P78" s="239">
        <f t="shared" si="61"/>
        <v>0</v>
      </c>
      <c r="Q78" s="239"/>
      <c r="R78" s="260"/>
      <c r="S78" s="261"/>
      <c r="T78" s="239">
        <f t="shared" si="62"/>
        <v>0</v>
      </c>
      <c r="U78" s="239"/>
      <c r="V78" s="260">
        <v>300</v>
      </c>
      <c r="W78" s="261"/>
      <c r="X78" s="239">
        <f t="shared" si="63"/>
        <v>300</v>
      </c>
      <c r="Y78" s="239"/>
    </row>
    <row r="79" spans="1:25" ht="20.100000000000001" customHeight="1" x14ac:dyDescent="0.55000000000000004">
      <c r="A79" s="248">
        <v>72</v>
      </c>
      <c r="B79" s="223" t="s">
        <v>282</v>
      </c>
      <c r="C79" s="222"/>
      <c r="D79" s="284"/>
      <c r="E79" s="284"/>
      <c r="F79" s="261">
        <f>8366.3+8366.3+3979.31</f>
        <v>20711.91</v>
      </c>
      <c r="G79" s="260"/>
      <c r="H79" s="239">
        <f t="shared" si="64"/>
        <v>20711.91</v>
      </c>
      <c r="I79" s="239"/>
      <c r="J79" s="261"/>
      <c r="K79" s="260"/>
      <c r="L79" s="239">
        <f t="shared" si="60"/>
        <v>20711.91</v>
      </c>
      <c r="M79" s="239">
        <v>0</v>
      </c>
      <c r="N79" s="261"/>
      <c r="O79" s="260"/>
      <c r="P79" s="239">
        <f t="shared" si="61"/>
        <v>20711.91</v>
      </c>
      <c r="Q79" s="239">
        <v>0</v>
      </c>
      <c r="R79" s="261"/>
      <c r="S79" s="260"/>
      <c r="T79" s="239">
        <f t="shared" si="62"/>
        <v>20711.91</v>
      </c>
      <c r="U79" s="239">
        <v>0</v>
      </c>
      <c r="V79" s="261">
        <f>W32+W52</f>
        <v>13169.02</v>
      </c>
      <c r="W79" s="260"/>
      <c r="X79" s="239">
        <f t="shared" si="63"/>
        <v>33880.93</v>
      </c>
      <c r="Y79" s="239">
        <v>0</v>
      </c>
    </row>
    <row r="80" spans="1:25" ht="20.100000000000001" customHeight="1" x14ac:dyDescent="0.55000000000000004">
      <c r="A80" s="248">
        <v>73</v>
      </c>
      <c r="B80" s="223" t="s">
        <v>269</v>
      </c>
      <c r="C80" s="222"/>
      <c r="D80" s="284"/>
      <c r="E80" s="284"/>
      <c r="F80" s="258"/>
      <c r="G80" s="259"/>
      <c r="H80" s="239">
        <f t="shared" si="64"/>
        <v>0</v>
      </c>
      <c r="I80" s="239">
        <f t="shared" si="65"/>
        <v>0</v>
      </c>
      <c r="J80" s="258"/>
      <c r="K80" s="259"/>
      <c r="L80" s="239">
        <f t="shared" si="60"/>
        <v>0</v>
      </c>
      <c r="M80" s="239">
        <v>0</v>
      </c>
      <c r="N80" s="258"/>
      <c r="O80" s="259"/>
      <c r="P80" s="239">
        <f t="shared" si="61"/>
        <v>0</v>
      </c>
      <c r="Q80" s="239">
        <v>0</v>
      </c>
      <c r="R80" s="258"/>
      <c r="S80" s="259"/>
      <c r="T80" s="239">
        <f t="shared" si="62"/>
        <v>0</v>
      </c>
      <c r="U80" s="239">
        <v>0</v>
      </c>
      <c r="V80" s="258"/>
      <c r="W80" s="259"/>
      <c r="X80" s="239">
        <f t="shared" si="63"/>
        <v>0</v>
      </c>
      <c r="Y80" s="239">
        <v>0</v>
      </c>
    </row>
    <row r="81" spans="1:25" ht="20.100000000000001" customHeight="1" x14ac:dyDescent="0.55000000000000004">
      <c r="A81" s="248">
        <v>74</v>
      </c>
      <c r="B81" s="223" t="s">
        <v>280</v>
      </c>
      <c r="C81" s="222"/>
      <c r="D81" s="286"/>
      <c r="E81" s="284"/>
      <c r="F81" s="260"/>
      <c r="G81" s="261"/>
      <c r="H81" s="239">
        <f t="shared" si="64"/>
        <v>0</v>
      </c>
      <c r="I81" s="239">
        <f t="shared" si="65"/>
        <v>0</v>
      </c>
      <c r="J81" s="260"/>
      <c r="K81" s="261"/>
      <c r="L81" s="239">
        <f t="shared" si="60"/>
        <v>0</v>
      </c>
      <c r="M81" s="239"/>
      <c r="N81" s="260"/>
      <c r="O81" s="261"/>
      <c r="P81" s="239">
        <f t="shared" si="61"/>
        <v>0</v>
      </c>
      <c r="Q81" s="239"/>
      <c r="R81" s="260"/>
      <c r="S81" s="261"/>
      <c r="T81" s="239">
        <f t="shared" si="62"/>
        <v>0</v>
      </c>
      <c r="U81" s="239"/>
      <c r="V81" s="260"/>
      <c r="W81" s="261"/>
      <c r="X81" s="239">
        <f t="shared" si="63"/>
        <v>0</v>
      </c>
      <c r="Y81" s="239"/>
    </row>
    <row r="82" spans="1:25" ht="20.100000000000001" customHeight="1" x14ac:dyDescent="0.55000000000000004">
      <c r="A82" s="248">
        <v>75</v>
      </c>
      <c r="B82" s="224" t="s">
        <v>270</v>
      </c>
      <c r="C82" s="222">
        <v>133</v>
      </c>
      <c r="D82" s="287"/>
      <c r="E82" s="284"/>
      <c r="F82" s="258"/>
      <c r="G82" s="258"/>
      <c r="H82" s="239">
        <f t="shared" si="64"/>
        <v>0</v>
      </c>
      <c r="I82" s="239">
        <f t="shared" si="65"/>
        <v>0</v>
      </c>
      <c r="J82" s="258"/>
      <c r="K82" s="258"/>
      <c r="L82" s="239">
        <f t="shared" si="60"/>
        <v>0</v>
      </c>
      <c r="M82" s="239">
        <v>0</v>
      </c>
      <c r="N82" s="258"/>
      <c r="O82" s="258"/>
      <c r="P82" s="239">
        <f t="shared" si="61"/>
        <v>0</v>
      </c>
      <c r="Q82" s="239">
        <v>0</v>
      </c>
      <c r="R82" s="258"/>
      <c r="S82" s="258"/>
      <c r="T82" s="239">
        <f t="shared" si="62"/>
        <v>0</v>
      </c>
      <c r="U82" s="239">
        <v>0</v>
      </c>
      <c r="V82" s="258"/>
      <c r="W82" s="258"/>
      <c r="X82" s="239">
        <f t="shared" si="63"/>
        <v>0</v>
      </c>
      <c r="Y82" s="239">
        <v>0</v>
      </c>
    </row>
    <row r="83" spans="1:25" ht="20.100000000000001" customHeight="1" x14ac:dyDescent="0.55000000000000004">
      <c r="A83" s="248">
        <v>76</v>
      </c>
      <c r="B83" s="224" t="s">
        <v>271</v>
      </c>
      <c r="C83" s="222">
        <v>134</v>
      </c>
      <c r="D83" s="286"/>
      <c r="E83" s="286"/>
      <c r="F83" s="258"/>
      <c r="G83" s="258"/>
      <c r="H83" s="239">
        <f t="shared" si="64"/>
        <v>0</v>
      </c>
      <c r="I83" s="239">
        <f t="shared" si="65"/>
        <v>0</v>
      </c>
      <c r="J83" s="258"/>
      <c r="K83" s="258"/>
      <c r="L83" s="239">
        <f t="shared" si="60"/>
        <v>0</v>
      </c>
      <c r="M83" s="239">
        <f>SUM(I83+J83-K83)</f>
        <v>0</v>
      </c>
      <c r="N83" s="258"/>
      <c r="O83" s="258"/>
      <c r="P83" s="239">
        <f t="shared" si="61"/>
        <v>0</v>
      </c>
      <c r="Q83" s="239">
        <f>SUM(M83+N83-O83)</f>
        <v>0</v>
      </c>
      <c r="R83" s="258"/>
      <c r="S83" s="258"/>
      <c r="T83" s="239">
        <f t="shared" si="62"/>
        <v>0</v>
      </c>
      <c r="U83" s="239">
        <f>SUM(Q83+R83-S83)</f>
        <v>0</v>
      </c>
      <c r="V83" s="258"/>
      <c r="W83" s="258"/>
      <c r="X83" s="239">
        <f t="shared" si="63"/>
        <v>0</v>
      </c>
      <c r="Y83" s="239">
        <f>SUM(U83+V83-W83)</f>
        <v>0</v>
      </c>
    </row>
    <row r="84" spans="1:25" ht="20.100000000000001" customHeight="1" x14ac:dyDescent="0.55000000000000004">
      <c r="A84" s="248">
        <v>77</v>
      </c>
      <c r="B84" s="221" t="s">
        <v>272</v>
      </c>
      <c r="C84" s="222">
        <v>135</v>
      </c>
      <c r="D84" s="287"/>
      <c r="E84" s="284"/>
      <c r="F84" s="258"/>
      <c r="G84" s="258"/>
      <c r="H84" s="239">
        <f t="shared" si="64"/>
        <v>0</v>
      </c>
      <c r="I84" s="239">
        <f t="shared" si="65"/>
        <v>0</v>
      </c>
      <c r="J84" s="258"/>
      <c r="K84" s="258"/>
      <c r="L84" s="239">
        <f t="shared" si="60"/>
        <v>0</v>
      </c>
      <c r="M84" s="239">
        <f>SUM(I84+J84-K84)</f>
        <v>0</v>
      </c>
      <c r="N84" s="258"/>
      <c r="O84" s="258"/>
      <c r="P84" s="239">
        <f t="shared" si="61"/>
        <v>0</v>
      </c>
      <c r="Q84" s="239">
        <f>SUM(M84+N84-O84)</f>
        <v>0</v>
      </c>
      <c r="R84" s="258"/>
      <c r="S84" s="258"/>
      <c r="T84" s="239">
        <f t="shared" si="62"/>
        <v>0</v>
      </c>
      <c r="U84" s="239">
        <f>SUM(Q84+R84-S84)</f>
        <v>0</v>
      </c>
      <c r="V84" s="258"/>
      <c r="W84" s="258"/>
      <c r="X84" s="239">
        <f t="shared" si="63"/>
        <v>0</v>
      </c>
      <c r="Y84" s="239">
        <f>SUM(U84+V84-W84)</f>
        <v>0</v>
      </c>
    </row>
    <row r="85" spans="1:25" ht="20.100000000000001" customHeight="1" x14ac:dyDescent="0.55000000000000004">
      <c r="A85" s="248">
        <v>78</v>
      </c>
      <c r="B85" s="223" t="s">
        <v>273</v>
      </c>
      <c r="C85" s="222">
        <v>136</v>
      </c>
      <c r="D85" s="284"/>
      <c r="E85" s="286"/>
      <c r="F85" s="260"/>
      <c r="G85" s="260"/>
      <c r="H85" s="239">
        <f t="shared" si="64"/>
        <v>0</v>
      </c>
      <c r="I85" s="239">
        <f t="shared" si="65"/>
        <v>0</v>
      </c>
      <c r="J85" s="260"/>
      <c r="K85" s="260"/>
      <c r="L85" s="239">
        <v>0</v>
      </c>
      <c r="M85" s="239">
        <f>+I85-J85+K85</f>
        <v>0</v>
      </c>
      <c r="N85" s="260"/>
      <c r="O85" s="260"/>
      <c r="P85" s="239">
        <v>0</v>
      </c>
      <c r="Q85" s="239">
        <f>+M85-N85+O85</f>
        <v>0</v>
      </c>
      <c r="R85" s="260"/>
      <c r="S85" s="260"/>
      <c r="T85" s="239">
        <v>0</v>
      </c>
      <c r="U85" s="239">
        <f>+Q85-R85+S85</f>
        <v>0</v>
      </c>
      <c r="V85" s="260"/>
      <c r="W85" s="260"/>
      <c r="X85" s="239">
        <v>0</v>
      </c>
      <c r="Y85" s="239">
        <f>+U85-V85+W85</f>
        <v>0</v>
      </c>
    </row>
    <row r="86" spans="1:25" ht="20.100000000000001" customHeight="1" x14ac:dyDescent="0.55000000000000004">
      <c r="A86" s="248">
        <v>79</v>
      </c>
      <c r="B86" s="224" t="s">
        <v>274</v>
      </c>
      <c r="C86" s="222"/>
      <c r="D86" s="284"/>
      <c r="E86" s="284"/>
      <c r="F86" s="261"/>
      <c r="G86" s="261"/>
      <c r="H86" s="239">
        <f t="shared" si="64"/>
        <v>0</v>
      </c>
      <c r="I86" s="239">
        <f t="shared" si="65"/>
        <v>0</v>
      </c>
      <c r="J86" s="261"/>
      <c r="K86" s="261"/>
      <c r="L86" s="239">
        <f t="shared" ref="L86:L91" si="66">SUM(H86+J86-K86)</f>
        <v>0</v>
      </c>
      <c r="M86" s="239">
        <f>SUM(I86-J86+K86)</f>
        <v>0</v>
      </c>
      <c r="N86" s="261"/>
      <c r="O86" s="261"/>
      <c r="P86" s="239">
        <f t="shared" ref="P86:P91" si="67">SUM(L86+N86-O86)</f>
        <v>0</v>
      </c>
      <c r="Q86" s="239">
        <f>SUM(M86-N86+O86)</f>
        <v>0</v>
      </c>
      <c r="R86" s="261"/>
      <c r="S86" s="261"/>
      <c r="T86" s="239">
        <f t="shared" ref="T86:T91" si="68">SUM(P86+R86-S86)</f>
        <v>0</v>
      </c>
      <c r="U86" s="239">
        <f>SUM(Q86-R86+S86)</f>
        <v>0</v>
      </c>
      <c r="V86" s="261"/>
      <c r="W86" s="261"/>
      <c r="X86" s="239">
        <f t="shared" ref="X86:X91" si="69">SUM(T86+V86-W86)</f>
        <v>0</v>
      </c>
      <c r="Y86" s="239">
        <f>SUM(U86-V86+W86)</f>
        <v>0</v>
      </c>
    </row>
    <row r="87" spans="1:25" ht="20.100000000000001" customHeight="1" x14ac:dyDescent="0.55000000000000004">
      <c r="A87" s="248">
        <v>80</v>
      </c>
      <c r="B87" s="221" t="s">
        <v>275</v>
      </c>
      <c r="C87" s="222"/>
      <c r="D87" s="284"/>
      <c r="E87" s="284"/>
      <c r="F87" s="260"/>
      <c r="G87" s="258"/>
      <c r="H87" s="239">
        <f t="shared" si="64"/>
        <v>0</v>
      </c>
      <c r="I87" s="239">
        <f t="shared" si="65"/>
        <v>0</v>
      </c>
      <c r="J87" s="260"/>
      <c r="K87" s="258"/>
      <c r="L87" s="239">
        <f t="shared" si="66"/>
        <v>0</v>
      </c>
      <c r="M87" s="239">
        <f>SUM(I87+J87-K87)</f>
        <v>0</v>
      </c>
      <c r="N87" s="260"/>
      <c r="O87" s="258"/>
      <c r="P87" s="239">
        <f t="shared" si="67"/>
        <v>0</v>
      </c>
      <c r="Q87" s="239">
        <f>SUM(M87+N87-O87)</f>
        <v>0</v>
      </c>
      <c r="R87" s="260"/>
      <c r="S87" s="258"/>
      <c r="T87" s="239">
        <f t="shared" si="68"/>
        <v>0</v>
      </c>
      <c r="U87" s="239">
        <f>SUM(Q87+R87-S87)</f>
        <v>0</v>
      </c>
      <c r="V87" s="260"/>
      <c r="W87" s="258"/>
      <c r="X87" s="239">
        <f t="shared" si="69"/>
        <v>0</v>
      </c>
      <c r="Y87" s="239">
        <f>SUM(U87+V87-W87)</f>
        <v>0</v>
      </c>
    </row>
    <row r="88" spans="1:25" ht="20.100000000000001" customHeight="1" x14ac:dyDescent="0.55000000000000004">
      <c r="A88" s="248">
        <v>81</v>
      </c>
      <c r="B88" s="224" t="s">
        <v>276</v>
      </c>
      <c r="C88" s="222">
        <v>139</v>
      </c>
      <c r="D88" s="286"/>
      <c r="E88" s="286"/>
      <c r="F88" s="259"/>
      <c r="G88" s="258"/>
      <c r="H88" s="239">
        <f t="shared" si="64"/>
        <v>0</v>
      </c>
      <c r="I88" s="239">
        <f t="shared" si="65"/>
        <v>0</v>
      </c>
      <c r="J88" s="259"/>
      <c r="K88" s="258"/>
      <c r="L88" s="239">
        <f t="shared" si="66"/>
        <v>0</v>
      </c>
      <c r="M88" s="239">
        <f>SUM(I88+K88-L88)</f>
        <v>0</v>
      </c>
      <c r="N88" s="259"/>
      <c r="O88" s="258"/>
      <c r="P88" s="239">
        <f t="shared" si="67"/>
        <v>0</v>
      </c>
      <c r="Q88" s="239">
        <f>SUM(M88+O88-P88)</f>
        <v>0</v>
      </c>
      <c r="R88" s="259"/>
      <c r="S88" s="258"/>
      <c r="T88" s="239">
        <f t="shared" si="68"/>
        <v>0</v>
      </c>
      <c r="U88" s="239">
        <f>SUM(Q88+S88-T88)</f>
        <v>0</v>
      </c>
      <c r="V88" s="259"/>
      <c r="W88" s="258"/>
      <c r="X88" s="239">
        <f t="shared" si="69"/>
        <v>0</v>
      </c>
      <c r="Y88" s="239">
        <f>SUM(U88+W88-X88)</f>
        <v>0</v>
      </c>
    </row>
    <row r="89" spans="1:25" ht="20.100000000000001" customHeight="1" x14ac:dyDescent="0.55000000000000004">
      <c r="A89" s="248">
        <v>82</v>
      </c>
      <c r="B89" s="221" t="s">
        <v>277</v>
      </c>
      <c r="C89" s="222"/>
      <c r="D89" s="288"/>
      <c r="E89" s="287"/>
      <c r="F89" s="259"/>
      <c r="G89" s="260"/>
      <c r="H89" s="239">
        <f t="shared" si="64"/>
        <v>0</v>
      </c>
      <c r="I89" s="239">
        <f t="shared" si="65"/>
        <v>0</v>
      </c>
      <c r="J89" s="259"/>
      <c r="K89" s="260"/>
      <c r="L89" s="239">
        <f t="shared" si="66"/>
        <v>0</v>
      </c>
      <c r="M89" s="239">
        <f>SUM(I89+J89-K89)</f>
        <v>0</v>
      </c>
      <c r="N89" s="259"/>
      <c r="O89" s="260"/>
      <c r="P89" s="239">
        <f t="shared" si="67"/>
        <v>0</v>
      </c>
      <c r="Q89" s="239">
        <f>SUM(M89+N89-O89)</f>
        <v>0</v>
      </c>
      <c r="R89" s="259"/>
      <c r="S89" s="260"/>
      <c r="T89" s="239">
        <f t="shared" si="68"/>
        <v>0</v>
      </c>
      <c r="U89" s="239">
        <f>SUM(Q89+R89-S89)</f>
        <v>0</v>
      </c>
      <c r="V89" s="259"/>
      <c r="W89" s="260"/>
      <c r="X89" s="239">
        <f t="shared" si="69"/>
        <v>0</v>
      </c>
      <c r="Y89" s="239">
        <f>SUM(U89+V89-W89)</f>
        <v>0</v>
      </c>
    </row>
    <row r="90" spans="1:25" ht="20.100000000000001" customHeight="1" x14ac:dyDescent="0.55000000000000004">
      <c r="A90" s="248">
        <v>83</v>
      </c>
      <c r="B90" s="228" t="s">
        <v>138</v>
      </c>
      <c r="C90" s="222">
        <v>141</v>
      </c>
      <c r="D90" s="287"/>
      <c r="E90" s="284"/>
      <c r="F90" s="261"/>
      <c r="G90" s="261"/>
      <c r="H90" s="239">
        <f t="shared" si="64"/>
        <v>0</v>
      </c>
      <c r="I90" s="239">
        <f t="shared" si="65"/>
        <v>0</v>
      </c>
      <c r="J90" s="261"/>
      <c r="K90" s="261"/>
      <c r="L90" s="239">
        <f t="shared" si="66"/>
        <v>0</v>
      </c>
      <c r="M90" s="239">
        <f>SUM(I90-J90+K90)</f>
        <v>0</v>
      </c>
      <c r="N90" s="261"/>
      <c r="O90" s="261"/>
      <c r="P90" s="239">
        <f t="shared" si="67"/>
        <v>0</v>
      </c>
      <c r="Q90" s="239">
        <f>SUM(M90-N90+O90)</f>
        <v>0</v>
      </c>
      <c r="R90" s="261"/>
      <c r="S90" s="261"/>
      <c r="T90" s="239">
        <f t="shared" si="68"/>
        <v>0</v>
      </c>
      <c r="U90" s="239">
        <f>SUM(Q90-R90+S90)</f>
        <v>0</v>
      </c>
      <c r="V90" s="261"/>
      <c r="W90" s="261"/>
      <c r="X90" s="239">
        <f t="shared" si="69"/>
        <v>0</v>
      </c>
      <c r="Y90" s="239">
        <f>SUM(U90-V90+W90)</f>
        <v>0</v>
      </c>
    </row>
    <row r="91" spans="1:25" ht="20.100000000000001" customHeight="1" x14ac:dyDescent="0.55000000000000004">
      <c r="A91" s="248">
        <v>84</v>
      </c>
      <c r="B91" s="229" t="s">
        <v>11</v>
      </c>
      <c r="C91" s="222">
        <v>142</v>
      </c>
      <c r="D91" s="284"/>
      <c r="E91" s="284"/>
      <c r="F91" s="260"/>
      <c r="G91" s="260"/>
      <c r="H91" s="240">
        <f t="shared" si="64"/>
        <v>0</v>
      </c>
      <c r="I91" s="239">
        <f t="shared" si="65"/>
        <v>0</v>
      </c>
      <c r="J91" s="260"/>
      <c r="K91" s="260"/>
      <c r="L91" s="239">
        <f t="shared" si="66"/>
        <v>0</v>
      </c>
      <c r="M91" s="239">
        <v>0</v>
      </c>
      <c r="N91" s="260"/>
      <c r="O91" s="260"/>
      <c r="P91" s="239">
        <f t="shared" si="67"/>
        <v>0</v>
      </c>
      <c r="Q91" s="239">
        <v>0</v>
      </c>
      <c r="R91" s="260"/>
      <c r="S91" s="260"/>
      <c r="T91" s="239">
        <f t="shared" si="68"/>
        <v>0</v>
      </c>
      <c r="U91" s="239">
        <v>0</v>
      </c>
      <c r="V91" s="260"/>
      <c r="W91" s="260"/>
      <c r="X91" s="239">
        <f t="shared" si="69"/>
        <v>0</v>
      </c>
      <c r="Y91" s="239">
        <v>0</v>
      </c>
    </row>
    <row r="92" spans="1:25" ht="20.100000000000001" customHeight="1" x14ac:dyDescent="0.55000000000000004">
      <c r="A92" s="248">
        <v>85</v>
      </c>
      <c r="B92" s="230" t="s">
        <v>278</v>
      </c>
      <c r="C92" s="231"/>
      <c r="D92" s="293"/>
      <c r="E92" s="293"/>
      <c r="F92" s="268"/>
      <c r="G92" s="268"/>
      <c r="H92" s="247">
        <f t="shared" ref="H92" si="70">SUM(D92+F92-G92)</f>
        <v>0</v>
      </c>
      <c r="I92" s="239">
        <f t="shared" si="65"/>
        <v>0</v>
      </c>
      <c r="J92" s="268"/>
      <c r="K92" s="268"/>
      <c r="L92" s="269">
        <f t="shared" ref="L92" si="71">H92+J92-K92</f>
        <v>0</v>
      </c>
      <c r="M92" s="269"/>
      <c r="N92" s="268"/>
      <c r="O92" s="268"/>
      <c r="P92" s="269">
        <f t="shared" ref="P92" si="72">L92+N92-O92</f>
        <v>0</v>
      </c>
      <c r="Q92" s="269"/>
      <c r="R92" s="268"/>
      <c r="S92" s="268"/>
      <c r="T92" s="269">
        <f t="shared" ref="T92" si="73">P92+R92-S92</f>
        <v>0</v>
      </c>
      <c r="U92" s="269"/>
      <c r="V92" s="268"/>
      <c r="W92" s="268"/>
      <c r="X92" s="269">
        <f t="shared" ref="X92" si="74">T92+V92-W92</f>
        <v>0</v>
      </c>
      <c r="Y92" s="269"/>
    </row>
    <row r="93" spans="1:25" s="238" customFormat="1" ht="20.100000000000001" customHeight="1" x14ac:dyDescent="0.5">
      <c r="A93" s="59"/>
      <c r="B93" s="159" t="s">
        <v>192</v>
      </c>
      <c r="C93" s="58"/>
      <c r="D93" s="294">
        <f t="shared" ref="D93:U93" si="75">SUM(D8:D92)</f>
        <v>15151001.080000002</v>
      </c>
      <c r="E93" s="294">
        <f t="shared" si="75"/>
        <v>15151001.08</v>
      </c>
      <c r="F93" s="243">
        <f t="shared" si="75"/>
        <v>101423.82</v>
      </c>
      <c r="G93" s="243">
        <f t="shared" si="75"/>
        <v>101423.82</v>
      </c>
      <c r="H93" s="244">
        <f t="shared" si="75"/>
        <v>15140001.080000002</v>
      </c>
      <c r="I93" s="244">
        <f t="shared" si="75"/>
        <v>15140001.08</v>
      </c>
      <c r="J93" s="243">
        <f t="shared" si="75"/>
        <v>14303.11</v>
      </c>
      <c r="K93" s="243">
        <f t="shared" si="75"/>
        <v>14303.11</v>
      </c>
      <c r="L93" s="244">
        <f t="shared" si="75"/>
        <v>15140001.080000002</v>
      </c>
      <c r="M93" s="244">
        <f t="shared" si="75"/>
        <v>15140001.08</v>
      </c>
      <c r="N93" s="243">
        <f t="shared" si="75"/>
        <v>62663.619999999995</v>
      </c>
      <c r="O93" s="243">
        <f t="shared" si="75"/>
        <v>62663.619999999995</v>
      </c>
      <c r="P93" s="244">
        <f t="shared" si="75"/>
        <v>15140001.080000002</v>
      </c>
      <c r="Q93" s="244">
        <f t="shared" si="75"/>
        <v>15140001.08</v>
      </c>
      <c r="R93" s="243">
        <f t="shared" si="75"/>
        <v>42822.53</v>
      </c>
      <c r="S93" s="243">
        <f t="shared" si="75"/>
        <v>42822.53</v>
      </c>
      <c r="T93" s="244">
        <f t="shared" si="75"/>
        <v>15140724.860000003</v>
      </c>
      <c r="U93" s="244">
        <f t="shared" si="75"/>
        <v>15140724.859999999</v>
      </c>
      <c r="V93" s="243">
        <f t="shared" ref="V93:Y93" si="76">SUM(V8:V92)</f>
        <v>96506.380000000019</v>
      </c>
      <c r="W93" s="243">
        <f t="shared" si="76"/>
        <v>96506.38</v>
      </c>
      <c r="X93" s="244">
        <f t="shared" si="76"/>
        <v>15135574.640000001</v>
      </c>
      <c r="Y93" s="244">
        <f t="shared" si="76"/>
        <v>15135574.640000001</v>
      </c>
    </row>
    <row r="94" spans="1:25" ht="20.100000000000001" customHeight="1" x14ac:dyDescent="0.5">
      <c r="A94" s="214"/>
      <c r="B94" s="81"/>
      <c r="C94" s="215"/>
      <c r="D94" s="295"/>
      <c r="E94" s="296"/>
      <c r="F94" s="129"/>
      <c r="G94" s="129"/>
      <c r="H94" s="270"/>
      <c r="I94" s="271"/>
      <c r="J94" s="129"/>
      <c r="K94" s="129"/>
      <c r="L94" s="270"/>
      <c r="M94" s="271"/>
      <c r="N94" s="129"/>
      <c r="O94" s="129"/>
      <c r="P94" s="270"/>
      <c r="Q94" s="271"/>
      <c r="R94" s="129"/>
      <c r="S94" s="129"/>
      <c r="T94" s="270"/>
      <c r="U94" s="271"/>
      <c r="V94" s="129"/>
      <c r="W94" s="129"/>
      <c r="X94" s="270"/>
      <c r="Y94" s="271"/>
    </row>
    <row r="95" spans="1:25" ht="24" x14ac:dyDescent="0.55000000000000004">
      <c r="D95" s="236"/>
      <c r="E95" s="237">
        <f>D93-E93</f>
        <v>0</v>
      </c>
      <c r="H95" s="279"/>
      <c r="I95" s="192">
        <f>H93-I93</f>
        <v>0</v>
      </c>
      <c r="L95" s="279"/>
      <c r="M95" s="192">
        <f>L93-M93</f>
        <v>0</v>
      </c>
      <c r="P95" s="280"/>
      <c r="Q95" s="192">
        <f>P93-Q93</f>
        <v>0</v>
      </c>
      <c r="T95" s="281"/>
      <c r="U95" s="192">
        <f>T93-U93</f>
        <v>0</v>
      </c>
      <c r="X95" s="299"/>
      <c r="Y95" s="192">
        <f>X93-Y93</f>
        <v>0</v>
      </c>
    </row>
    <row r="96" spans="1:25" ht="24" x14ac:dyDescent="0.55000000000000004">
      <c r="D96" s="236"/>
      <c r="E96" s="236"/>
      <c r="G96" s="273"/>
      <c r="H96" s="279"/>
      <c r="I96" s="279"/>
      <c r="K96" s="273"/>
      <c r="L96" s="279"/>
      <c r="M96" s="279"/>
      <c r="O96" s="273"/>
      <c r="P96" s="280"/>
      <c r="Q96" s="280"/>
      <c r="S96" s="273"/>
      <c r="T96" s="281"/>
      <c r="U96" s="281"/>
      <c r="W96" s="273"/>
      <c r="X96" s="299"/>
      <c r="Y96" s="299"/>
    </row>
    <row r="97" spans="4:25" ht="24" x14ac:dyDescent="0.55000000000000004">
      <c r="D97" s="236"/>
      <c r="E97" s="236"/>
      <c r="F97" s="274"/>
      <c r="G97" s="274"/>
      <c r="H97" s="279"/>
      <c r="I97" s="279"/>
      <c r="J97" s="274"/>
      <c r="K97" s="274"/>
      <c r="L97" s="279"/>
      <c r="M97" s="279"/>
      <c r="N97" s="274"/>
      <c r="O97" s="274"/>
      <c r="P97" s="280"/>
      <c r="Q97" s="280"/>
      <c r="R97" s="274"/>
      <c r="S97" s="274"/>
      <c r="T97" s="281"/>
      <c r="U97" s="281"/>
      <c r="V97" s="274"/>
      <c r="W97" s="274"/>
      <c r="X97" s="299"/>
      <c r="Y97" s="299"/>
    </row>
    <row r="98" spans="4:25" x14ac:dyDescent="0.5">
      <c r="D98" s="275"/>
      <c r="E98" s="275"/>
      <c r="H98" s="276"/>
      <c r="I98" s="276"/>
      <c r="L98" s="276"/>
      <c r="M98" s="276"/>
      <c r="P98" s="276"/>
      <c r="Q98" s="276"/>
      <c r="T98" s="276"/>
      <c r="U98" s="276"/>
      <c r="X98" s="276"/>
      <c r="Y98" s="276"/>
    </row>
    <row r="99" spans="4:25" x14ac:dyDescent="0.5">
      <c r="D99" s="277"/>
      <c r="E99" s="277"/>
      <c r="H99" s="87"/>
      <c r="I99" s="87"/>
      <c r="L99" s="87"/>
      <c r="M99" s="87"/>
      <c r="P99" s="87"/>
      <c r="Q99" s="87"/>
      <c r="T99" s="87"/>
      <c r="U99" s="87"/>
      <c r="X99" s="87"/>
      <c r="Y99" s="87"/>
    </row>
    <row r="100" spans="4:25" x14ac:dyDescent="0.5">
      <c r="D100" s="277"/>
      <c r="E100" s="277"/>
      <c r="H100" s="87"/>
      <c r="I100" s="87"/>
      <c r="L100" s="87"/>
      <c r="M100" s="87"/>
      <c r="P100" s="87"/>
      <c r="Q100" s="87"/>
      <c r="T100" s="87"/>
      <c r="U100" s="87"/>
      <c r="X100" s="87"/>
      <c r="Y100" s="87"/>
    </row>
    <row r="101" spans="4:25" x14ac:dyDescent="0.5">
      <c r="D101" s="277"/>
      <c r="E101" s="277"/>
      <c r="H101" s="87"/>
      <c r="I101" s="87"/>
      <c r="L101" s="87"/>
      <c r="M101" s="87"/>
      <c r="P101" s="87"/>
      <c r="Q101" s="87"/>
      <c r="T101" s="87"/>
      <c r="U101" s="87"/>
      <c r="X101" s="87"/>
      <c r="Y101" s="87"/>
    </row>
    <row r="102" spans="4:25" x14ac:dyDescent="0.5">
      <c r="D102" s="277"/>
      <c r="E102" s="277"/>
      <c r="H102" s="87"/>
      <c r="I102" s="87"/>
      <c r="L102" s="87"/>
      <c r="M102" s="87"/>
      <c r="P102" s="87"/>
      <c r="Q102" s="87"/>
      <c r="T102" s="87"/>
      <c r="U102" s="87"/>
      <c r="X102" s="87"/>
      <c r="Y102" s="87"/>
    </row>
    <row r="103" spans="4:25" x14ac:dyDescent="0.5">
      <c r="D103" s="277"/>
      <c r="E103" s="277"/>
      <c r="H103" s="87"/>
      <c r="I103" s="87"/>
      <c r="L103" s="87"/>
      <c r="M103" s="87"/>
      <c r="P103" s="87"/>
      <c r="Q103" s="87"/>
      <c r="T103" s="87"/>
      <c r="U103" s="87"/>
      <c r="X103" s="87"/>
      <c r="Y103" s="87"/>
    </row>
    <row r="104" spans="4:25" x14ac:dyDescent="0.5">
      <c r="D104" s="277"/>
      <c r="E104" s="277"/>
      <c r="H104" s="87"/>
      <c r="I104" s="87"/>
      <c r="L104" s="87"/>
      <c r="M104" s="87"/>
      <c r="P104" s="87"/>
      <c r="Q104" s="87"/>
      <c r="T104" s="87"/>
      <c r="U104" s="87"/>
      <c r="X104" s="87"/>
      <c r="Y104" s="87"/>
    </row>
    <row r="105" spans="4:25" x14ac:dyDescent="0.5">
      <c r="D105" s="277"/>
      <c r="E105" s="277"/>
      <c r="H105" s="87"/>
      <c r="I105" s="87"/>
      <c r="L105" s="87"/>
      <c r="M105" s="87"/>
      <c r="P105" s="87"/>
      <c r="Q105" s="87"/>
      <c r="T105" s="87"/>
      <c r="U105" s="87"/>
      <c r="X105" s="87"/>
      <c r="Y105" s="87"/>
    </row>
    <row r="106" spans="4:25" x14ac:dyDescent="0.5">
      <c r="D106" s="277"/>
      <c r="E106" s="277"/>
      <c r="H106" s="87"/>
      <c r="I106" s="87"/>
      <c r="L106" s="87"/>
      <c r="M106" s="87"/>
      <c r="P106" s="87"/>
      <c r="Q106" s="87"/>
      <c r="T106" s="87"/>
      <c r="U106" s="87"/>
      <c r="X106" s="87"/>
      <c r="Y106" s="87"/>
    </row>
    <row r="107" spans="4:25" x14ac:dyDescent="0.5">
      <c r="D107" s="277"/>
      <c r="E107" s="277"/>
      <c r="H107" s="87"/>
      <c r="I107" s="87"/>
      <c r="L107" s="87"/>
      <c r="M107" s="87"/>
      <c r="P107" s="87"/>
      <c r="Q107" s="87"/>
      <c r="T107" s="87"/>
      <c r="U107" s="87"/>
      <c r="X107" s="87"/>
      <c r="Y107" s="87"/>
    </row>
    <row r="108" spans="4:25" x14ac:dyDescent="0.5">
      <c r="D108" s="277"/>
      <c r="E108" s="277"/>
      <c r="H108" s="87"/>
      <c r="I108" s="87"/>
      <c r="L108" s="87"/>
      <c r="M108" s="87"/>
      <c r="P108" s="87"/>
      <c r="Q108" s="87"/>
      <c r="T108" s="87"/>
      <c r="U108" s="87"/>
      <c r="X108" s="87"/>
      <c r="Y108" s="87"/>
    </row>
    <row r="109" spans="4:25" x14ac:dyDescent="0.5">
      <c r="D109" s="277"/>
      <c r="E109" s="277"/>
      <c r="H109" s="87"/>
      <c r="I109" s="87"/>
      <c r="L109" s="87"/>
      <c r="M109" s="87"/>
      <c r="P109" s="87"/>
      <c r="Q109" s="87"/>
      <c r="T109" s="87"/>
      <c r="U109" s="87"/>
      <c r="X109" s="87"/>
      <c r="Y109" s="87"/>
    </row>
    <row r="110" spans="4:25" x14ac:dyDescent="0.5">
      <c r="D110" s="277"/>
      <c r="E110" s="277"/>
      <c r="H110" s="87"/>
      <c r="I110" s="87"/>
      <c r="L110" s="87"/>
      <c r="M110" s="87"/>
      <c r="P110" s="87"/>
      <c r="Q110" s="87"/>
      <c r="T110" s="87"/>
      <c r="U110" s="87"/>
      <c r="X110" s="87"/>
      <c r="Y110" s="87"/>
    </row>
    <row r="111" spans="4:25" x14ac:dyDescent="0.5">
      <c r="D111" s="277"/>
      <c r="E111" s="277"/>
      <c r="H111" s="87"/>
      <c r="I111" s="87"/>
      <c r="L111" s="87"/>
      <c r="M111" s="87"/>
      <c r="P111" s="87"/>
      <c r="Q111" s="87"/>
      <c r="T111" s="87"/>
      <c r="U111" s="87"/>
      <c r="X111" s="87"/>
      <c r="Y111" s="87"/>
    </row>
    <row r="112" spans="4:25" x14ac:dyDescent="0.5">
      <c r="D112" s="277"/>
      <c r="E112" s="277"/>
      <c r="H112" s="87"/>
      <c r="I112" s="87"/>
      <c r="L112" s="87"/>
      <c r="M112" s="87"/>
      <c r="P112" s="87"/>
      <c r="Q112" s="87"/>
      <c r="T112" s="87"/>
      <c r="U112" s="87"/>
      <c r="X112" s="87"/>
      <c r="Y112" s="87"/>
    </row>
    <row r="113" spans="4:25" x14ac:dyDescent="0.5">
      <c r="D113" s="277"/>
      <c r="E113" s="277"/>
      <c r="H113" s="87"/>
      <c r="I113" s="87"/>
      <c r="L113" s="87"/>
      <c r="M113" s="87"/>
      <c r="P113" s="87"/>
      <c r="Q113" s="87"/>
      <c r="T113" s="87"/>
      <c r="U113" s="87"/>
      <c r="X113" s="87"/>
      <c r="Y113" s="87"/>
    </row>
    <row r="114" spans="4:25" x14ac:dyDescent="0.5">
      <c r="D114" s="277"/>
      <c r="E114" s="277"/>
      <c r="H114" s="87"/>
      <c r="I114" s="87"/>
      <c r="L114" s="87"/>
      <c r="M114" s="87"/>
      <c r="P114" s="87"/>
      <c r="Q114" s="87"/>
      <c r="T114" s="87"/>
      <c r="U114" s="87"/>
      <c r="X114" s="87"/>
      <c r="Y114" s="87"/>
    </row>
    <row r="115" spans="4:25" x14ac:dyDescent="0.5">
      <c r="D115" s="277"/>
      <c r="E115" s="277"/>
      <c r="H115" s="87"/>
      <c r="I115" s="87"/>
      <c r="L115" s="87"/>
      <c r="M115" s="87"/>
      <c r="P115" s="87"/>
      <c r="Q115" s="87"/>
      <c r="T115" s="87"/>
      <c r="U115" s="87"/>
      <c r="X115" s="87"/>
      <c r="Y115" s="87"/>
    </row>
    <row r="116" spans="4:25" x14ac:dyDescent="0.5">
      <c r="D116" s="277"/>
      <c r="E116" s="277"/>
      <c r="H116" s="87"/>
      <c r="I116" s="87"/>
      <c r="L116" s="87"/>
      <c r="M116" s="87"/>
      <c r="P116" s="87"/>
      <c r="Q116" s="87"/>
      <c r="T116" s="87"/>
      <c r="U116" s="87"/>
      <c r="X116" s="87"/>
      <c r="Y116" s="87"/>
    </row>
    <row r="117" spans="4:25" x14ac:dyDescent="0.5">
      <c r="D117" s="277"/>
      <c r="E117" s="277"/>
      <c r="H117" s="87"/>
      <c r="I117" s="87"/>
      <c r="L117" s="87"/>
      <c r="M117" s="87"/>
      <c r="P117" s="87"/>
      <c r="Q117" s="87"/>
      <c r="T117" s="87"/>
      <c r="U117" s="87"/>
      <c r="X117" s="87"/>
      <c r="Y117" s="87"/>
    </row>
    <row r="118" spans="4:25" x14ac:dyDescent="0.5">
      <c r="D118" s="277"/>
      <c r="E118" s="277"/>
      <c r="H118" s="87"/>
      <c r="I118" s="87"/>
      <c r="L118" s="87"/>
      <c r="M118" s="87"/>
      <c r="P118" s="87"/>
      <c r="Q118" s="87"/>
      <c r="T118" s="87"/>
      <c r="U118" s="87"/>
      <c r="X118" s="87"/>
      <c r="Y118" s="87"/>
    </row>
    <row r="119" spans="4:25" x14ac:dyDescent="0.5">
      <c r="D119" s="277"/>
      <c r="E119" s="277"/>
      <c r="H119" s="87"/>
      <c r="I119" s="87"/>
      <c r="L119" s="87"/>
      <c r="M119" s="87"/>
      <c r="P119" s="87"/>
      <c r="Q119" s="87"/>
      <c r="T119" s="87"/>
      <c r="U119" s="87"/>
      <c r="X119" s="87"/>
      <c r="Y119" s="87"/>
    </row>
    <row r="120" spans="4:25" x14ac:dyDescent="0.5">
      <c r="D120" s="277"/>
      <c r="E120" s="277"/>
      <c r="H120" s="87"/>
      <c r="I120" s="87"/>
      <c r="L120" s="87"/>
      <c r="M120" s="87"/>
      <c r="P120" s="87"/>
      <c r="Q120" s="87"/>
      <c r="T120" s="87"/>
      <c r="U120" s="87"/>
      <c r="X120" s="87"/>
      <c r="Y120" s="87"/>
    </row>
    <row r="121" spans="4:25" x14ac:dyDescent="0.5">
      <c r="D121" s="277"/>
      <c r="E121" s="277"/>
      <c r="H121" s="87"/>
      <c r="I121" s="87"/>
      <c r="L121" s="87"/>
      <c r="M121" s="87"/>
      <c r="P121" s="87"/>
      <c r="Q121" s="87"/>
      <c r="T121" s="87"/>
      <c r="U121" s="87"/>
      <c r="X121" s="87"/>
      <c r="Y121" s="87"/>
    </row>
    <row r="122" spans="4:25" x14ac:dyDescent="0.5">
      <c r="D122" s="277"/>
      <c r="E122" s="277"/>
      <c r="H122" s="87"/>
      <c r="I122" s="87"/>
      <c r="L122" s="87"/>
      <c r="M122" s="87"/>
      <c r="P122" s="87"/>
      <c r="Q122" s="87"/>
      <c r="T122" s="87"/>
      <c r="U122" s="87"/>
      <c r="X122" s="87"/>
      <c r="Y122" s="87"/>
    </row>
    <row r="123" spans="4:25" x14ac:dyDescent="0.5">
      <c r="D123" s="277"/>
      <c r="E123" s="277"/>
      <c r="H123" s="87"/>
      <c r="I123" s="87"/>
      <c r="L123" s="87"/>
      <c r="M123" s="87"/>
      <c r="P123" s="87"/>
      <c r="Q123" s="87"/>
      <c r="T123" s="87"/>
      <c r="U123" s="87"/>
      <c r="X123" s="87"/>
      <c r="Y123" s="87"/>
    </row>
    <row r="124" spans="4:25" x14ac:dyDescent="0.5">
      <c r="D124" s="277"/>
      <c r="E124" s="277"/>
      <c r="H124" s="87"/>
      <c r="I124" s="87"/>
      <c r="L124" s="87"/>
      <c r="M124" s="87"/>
      <c r="P124" s="87"/>
      <c r="Q124" s="87"/>
      <c r="T124" s="87"/>
      <c r="U124" s="87"/>
      <c r="X124" s="87"/>
      <c r="Y124" s="87"/>
    </row>
    <row r="125" spans="4:25" x14ac:dyDescent="0.5">
      <c r="D125" s="277"/>
      <c r="E125" s="277"/>
      <c r="H125" s="87"/>
      <c r="I125" s="87"/>
      <c r="L125" s="87"/>
      <c r="M125" s="87"/>
      <c r="P125" s="87"/>
      <c r="Q125" s="87"/>
      <c r="T125" s="87"/>
      <c r="U125" s="87"/>
      <c r="X125" s="87"/>
      <c r="Y125" s="87"/>
    </row>
    <row r="126" spans="4:25" x14ac:dyDescent="0.5">
      <c r="D126" s="277"/>
      <c r="E126" s="277"/>
      <c r="H126" s="87"/>
      <c r="I126" s="87"/>
      <c r="L126" s="87"/>
      <c r="M126" s="87"/>
      <c r="P126" s="87"/>
      <c r="Q126" s="87"/>
      <c r="T126" s="87"/>
      <c r="U126" s="87"/>
      <c r="X126" s="87"/>
      <c r="Y126" s="87"/>
    </row>
    <row r="127" spans="4:25" x14ac:dyDescent="0.5">
      <c r="D127" s="277"/>
      <c r="E127" s="277"/>
      <c r="H127" s="87"/>
      <c r="I127" s="87"/>
      <c r="L127" s="87"/>
      <c r="M127" s="87"/>
      <c r="P127" s="87"/>
      <c r="Q127" s="87"/>
      <c r="T127" s="87"/>
      <c r="U127" s="87"/>
      <c r="X127" s="87"/>
      <c r="Y127" s="87"/>
    </row>
    <row r="128" spans="4:25" x14ac:dyDescent="0.5">
      <c r="D128" s="277"/>
      <c r="E128" s="277"/>
      <c r="H128" s="87"/>
      <c r="I128" s="87"/>
      <c r="L128" s="87"/>
      <c r="M128" s="87"/>
      <c r="P128" s="87"/>
      <c r="Q128" s="87"/>
      <c r="T128" s="87"/>
      <c r="U128" s="87"/>
      <c r="X128" s="87"/>
      <c r="Y128" s="87"/>
    </row>
    <row r="129" spans="4:25" x14ac:dyDescent="0.5">
      <c r="D129" s="277"/>
      <c r="E129" s="277"/>
      <c r="H129" s="87"/>
      <c r="I129" s="87"/>
      <c r="L129" s="87"/>
      <c r="M129" s="87"/>
      <c r="P129" s="87"/>
      <c r="Q129" s="87"/>
      <c r="T129" s="87"/>
      <c r="U129" s="87"/>
      <c r="X129" s="87"/>
      <c r="Y129" s="87"/>
    </row>
    <row r="130" spans="4:25" x14ac:dyDescent="0.5">
      <c r="D130" s="277"/>
      <c r="E130" s="277"/>
      <c r="H130" s="87"/>
      <c r="I130" s="87"/>
      <c r="L130" s="87"/>
      <c r="M130" s="87"/>
      <c r="P130" s="87"/>
      <c r="Q130" s="87"/>
      <c r="T130" s="87"/>
      <c r="U130" s="87"/>
      <c r="X130" s="87"/>
      <c r="Y130" s="87"/>
    </row>
    <row r="131" spans="4:25" x14ac:dyDescent="0.5">
      <c r="D131" s="277"/>
      <c r="E131" s="277"/>
      <c r="H131" s="87"/>
      <c r="I131" s="87"/>
      <c r="L131" s="87"/>
      <c r="M131" s="87"/>
      <c r="P131" s="87"/>
      <c r="Q131" s="87"/>
      <c r="T131" s="87"/>
      <c r="U131" s="87"/>
      <c r="X131" s="87"/>
      <c r="Y131" s="87"/>
    </row>
    <row r="132" spans="4:25" x14ac:dyDescent="0.5">
      <c r="D132" s="277"/>
      <c r="E132" s="277"/>
      <c r="H132" s="87"/>
      <c r="I132" s="87"/>
      <c r="L132" s="87"/>
      <c r="M132" s="87"/>
      <c r="P132" s="87"/>
      <c r="Q132" s="87"/>
      <c r="T132" s="87"/>
      <c r="U132" s="87"/>
      <c r="X132" s="87"/>
      <c r="Y132" s="87"/>
    </row>
    <row r="133" spans="4:25" x14ac:dyDescent="0.5">
      <c r="D133" s="277"/>
      <c r="E133" s="277"/>
      <c r="H133" s="87"/>
      <c r="I133" s="87"/>
      <c r="L133" s="87"/>
      <c r="M133" s="87"/>
      <c r="P133" s="87"/>
      <c r="Q133" s="87"/>
      <c r="T133" s="87"/>
      <c r="U133" s="87"/>
      <c r="X133" s="87"/>
      <c r="Y133" s="87"/>
    </row>
    <row r="134" spans="4:25" x14ac:dyDescent="0.5">
      <c r="D134" s="277"/>
      <c r="E134" s="277"/>
      <c r="H134" s="87"/>
      <c r="I134" s="87"/>
      <c r="L134" s="87"/>
      <c r="M134" s="87"/>
      <c r="P134" s="87"/>
      <c r="Q134" s="87"/>
      <c r="T134" s="87"/>
      <c r="U134" s="87"/>
      <c r="X134" s="87"/>
      <c r="Y134" s="87"/>
    </row>
    <row r="135" spans="4:25" x14ac:dyDescent="0.5">
      <c r="D135" s="277"/>
      <c r="E135" s="277"/>
      <c r="H135" s="87"/>
      <c r="I135" s="87"/>
      <c r="L135" s="87"/>
      <c r="M135" s="87"/>
      <c r="P135" s="87"/>
      <c r="Q135" s="87"/>
      <c r="T135" s="87"/>
      <c r="U135" s="87"/>
      <c r="X135" s="87"/>
      <c r="Y135" s="87"/>
    </row>
    <row r="136" spans="4:25" x14ac:dyDescent="0.5">
      <c r="D136" s="277"/>
      <c r="E136" s="277"/>
      <c r="H136" s="87"/>
      <c r="I136" s="87"/>
      <c r="L136" s="87"/>
      <c r="M136" s="87"/>
      <c r="P136" s="87"/>
      <c r="Q136" s="87"/>
      <c r="T136" s="87"/>
      <c r="U136" s="87"/>
      <c r="X136" s="87"/>
      <c r="Y136" s="87"/>
    </row>
    <row r="137" spans="4:25" x14ac:dyDescent="0.5">
      <c r="D137" s="277"/>
      <c r="E137" s="277"/>
      <c r="H137" s="87"/>
      <c r="I137" s="87"/>
      <c r="L137" s="87"/>
      <c r="M137" s="87"/>
      <c r="P137" s="87"/>
      <c r="Q137" s="87"/>
      <c r="T137" s="87"/>
      <c r="U137" s="87"/>
      <c r="X137" s="87"/>
      <c r="Y137" s="87"/>
    </row>
    <row r="138" spans="4:25" x14ac:dyDescent="0.5">
      <c r="D138" s="277"/>
      <c r="E138" s="277"/>
      <c r="H138" s="87"/>
      <c r="I138" s="87"/>
      <c r="L138" s="87"/>
      <c r="M138" s="87"/>
      <c r="P138" s="87"/>
      <c r="Q138" s="87"/>
      <c r="T138" s="87"/>
      <c r="U138" s="87"/>
      <c r="X138" s="87"/>
      <c r="Y138" s="87"/>
    </row>
    <row r="139" spans="4:25" x14ac:dyDescent="0.5">
      <c r="D139" s="277"/>
      <c r="E139" s="277"/>
      <c r="H139" s="87"/>
      <c r="I139" s="87"/>
      <c r="L139" s="87"/>
      <c r="M139" s="87"/>
      <c r="P139" s="87"/>
      <c r="Q139" s="87"/>
      <c r="T139" s="87"/>
      <c r="U139" s="87"/>
      <c r="X139" s="87"/>
      <c r="Y139" s="87"/>
    </row>
    <row r="140" spans="4:25" x14ac:dyDescent="0.5">
      <c r="D140" s="277"/>
      <c r="E140" s="277"/>
      <c r="H140" s="87"/>
      <c r="I140" s="87"/>
      <c r="L140" s="87"/>
      <c r="M140" s="87"/>
      <c r="P140" s="87"/>
      <c r="Q140" s="87"/>
      <c r="T140" s="87"/>
      <c r="U140" s="87"/>
      <c r="X140" s="87"/>
      <c r="Y140" s="87"/>
    </row>
    <row r="141" spans="4:25" x14ac:dyDescent="0.5">
      <c r="D141" s="277"/>
      <c r="E141" s="277"/>
      <c r="H141" s="87"/>
      <c r="I141" s="87"/>
      <c r="L141" s="87"/>
      <c r="M141" s="87"/>
      <c r="P141" s="87"/>
      <c r="Q141" s="87"/>
      <c r="T141" s="87"/>
      <c r="U141" s="87"/>
      <c r="X141" s="87"/>
      <c r="Y141" s="87"/>
    </row>
    <row r="142" spans="4:25" x14ac:dyDescent="0.5">
      <c r="D142" s="277"/>
      <c r="E142" s="277"/>
      <c r="H142" s="87"/>
      <c r="I142" s="87"/>
      <c r="L142" s="87"/>
      <c r="M142" s="87"/>
      <c r="P142" s="87"/>
      <c r="Q142" s="87"/>
      <c r="T142" s="87"/>
      <c r="U142" s="87"/>
      <c r="X142" s="87"/>
      <c r="Y142" s="87"/>
    </row>
    <row r="143" spans="4:25" x14ac:dyDescent="0.5">
      <c r="D143" s="277"/>
      <c r="E143" s="277"/>
      <c r="H143" s="87"/>
      <c r="I143" s="87"/>
      <c r="L143" s="87"/>
      <c r="M143" s="87"/>
      <c r="P143" s="87"/>
      <c r="Q143" s="87"/>
      <c r="T143" s="87"/>
      <c r="U143" s="87"/>
      <c r="X143" s="87"/>
      <c r="Y143" s="87"/>
    </row>
  </sheetData>
  <mergeCells count="15">
    <mergeCell ref="V4:W5"/>
    <mergeCell ref="X4:Y5"/>
    <mergeCell ref="A4:A6"/>
    <mergeCell ref="B4:B6"/>
    <mergeCell ref="C4:C5"/>
    <mergeCell ref="D4:E4"/>
    <mergeCell ref="D5:E5"/>
    <mergeCell ref="N4:O5"/>
    <mergeCell ref="P4:Q5"/>
    <mergeCell ref="R4:S5"/>
    <mergeCell ref="T4:U5"/>
    <mergeCell ref="F4:G5"/>
    <mergeCell ref="H4:I5"/>
    <mergeCell ref="J4:K5"/>
    <mergeCell ref="L4:M5"/>
  </mergeCells>
  <pageMargins left="0.3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78">
        <v>17467.12</v>
      </c>
    </row>
    <row r="7" spans="8:12" x14ac:dyDescent="0.2">
      <c r="H7">
        <v>150.65</v>
      </c>
      <c r="J7">
        <v>6000</v>
      </c>
      <c r="L7" s="278">
        <v>34684.980000000003</v>
      </c>
    </row>
    <row r="8" spans="8:12" x14ac:dyDescent="0.2">
      <c r="H8">
        <v>1304.3800000000001</v>
      </c>
      <c r="J8">
        <v>3500</v>
      </c>
      <c r="L8" s="278">
        <v>13133.15</v>
      </c>
    </row>
    <row r="9" spans="8:12" x14ac:dyDescent="0.2">
      <c r="H9">
        <v>317.58999999999997</v>
      </c>
      <c r="J9">
        <v>2200</v>
      </c>
      <c r="L9" s="278">
        <v>26286.17</v>
      </c>
    </row>
    <row r="10" spans="8:12" x14ac:dyDescent="0.2">
      <c r="H10">
        <v>9000</v>
      </c>
      <c r="J10">
        <v>1237</v>
      </c>
      <c r="L10" s="278">
        <v>28266.44</v>
      </c>
    </row>
    <row r="11" spans="8:12" x14ac:dyDescent="0.2">
      <c r="H11">
        <v>421.92</v>
      </c>
      <c r="J11">
        <v>9500</v>
      </c>
      <c r="L11" s="278">
        <v>20246.3</v>
      </c>
    </row>
    <row r="12" spans="8:12" x14ac:dyDescent="0.2">
      <c r="H12">
        <v>9.2100000000000009</v>
      </c>
      <c r="J12">
        <v>3000</v>
      </c>
      <c r="L12" s="278">
        <v>57188.78</v>
      </c>
    </row>
    <row r="13" spans="8:12" x14ac:dyDescent="0.2">
      <c r="H13">
        <v>5000</v>
      </c>
      <c r="J13">
        <v>1500</v>
      </c>
      <c r="L13" s="278">
        <v>84194.69</v>
      </c>
    </row>
    <row r="14" spans="8:12" x14ac:dyDescent="0.2">
      <c r="H14">
        <v>4072.03</v>
      </c>
      <c r="J14">
        <v>8700</v>
      </c>
      <c r="L14" s="278">
        <v>66864.22</v>
      </c>
    </row>
    <row r="15" spans="8:12" x14ac:dyDescent="0.2">
      <c r="H15">
        <v>5500</v>
      </c>
      <c r="J15">
        <v>4900</v>
      </c>
      <c r="L15" s="278">
        <v>23772.959999999999</v>
      </c>
    </row>
    <row r="16" spans="8:12" x14ac:dyDescent="0.2">
      <c r="H16">
        <v>2236.16</v>
      </c>
      <c r="J16">
        <v>5500</v>
      </c>
      <c r="L16" s="278">
        <v>35516.71</v>
      </c>
    </row>
    <row r="17" spans="8:12" x14ac:dyDescent="0.2">
      <c r="H17">
        <v>12.66</v>
      </c>
      <c r="J17">
        <v>3000</v>
      </c>
      <c r="L17" s="278">
        <v>67859.179999999993</v>
      </c>
    </row>
    <row r="18" spans="8:12" x14ac:dyDescent="0.2">
      <c r="H18">
        <v>4000</v>
      </c>
      <c r="J18">
        <v>3500</v>
      </c>
      <c r="L18" s="278">
        <v>41547.120000000003</v>
      </c>
    </row>
    <row r="19" spans="8:12" x14ac:dyDescent="0.2">
      <c r="H19">
        <v>273.48</v>
      </c>
      <c r="J19">
        <v>3600</v>
      </c>
      <c r="L19" s="278">
        <v>110917.47</v>
      </c>
    </row>
    <row r="20" spans="8:12" x14ac:dyDescent="0.2">
      <c r="H20">
        <v>7.67</v>
      </c>
      <c r="J20">
        <v>6000</v>
      </c>
      <c r="L20" s="278">
        <v>51001.22</v>
      </c>
    </row>
    <row r="21" spans="8:12" x14ac:dyDescent="0.2">
      <c r="H21">
        <v>16804.79</v>
      </c>
      <c r="J21">
        <v>3900</v>
      </c>
      <c r="L21" s="278">
        <v>89096.98</v>
      </c>
    </row>
    <row r="22" spans="8:12" x14ac:dyDescent="0.2">
      <c r="J22">
        <v>2500</v>
      </c>
      <c r="L22" s="278">
        <v>82740.3</v>
      </c>
    </row>
    <row r="23" spans="8:12" x14ac:dyDescent="0.2">
      <c r="J23">
        <v>4070</v>
      </c>
      <c r="L23" s="278">
        <v>223391.37</v>
      </c>
    </row>
    <row r="24" spans="8:12" x14ac:dyDescent="0.2">
      <c r="H24">
        <f>SUM(H6:H21)</f>
        <v>59110.540000000008</v>
      </c>
      <c r="J24" s="278">
        <f>SUM(J6:J23)</f>
        <v>77607</v>
      </c>
    </row>
    <row r="26" spans="8:12" x14ac:dyDescent="0.2">
      <c r="L26" s="27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46" t="s">
        <v>179</v>
      </c>
      <c r="G2" s="346"/>
      <c r="H2" s="346"/>
      <c r="I2" s="346"/>
      <c r="J2" s="346"/>
    </row>
    <row r="3" spans="1:10" x14ac:dyDescent="0.55000000000000004">
      <c r="A3" s="346" t="s">
        <v>180</v>
      </c>
      <c r="B3" s="346"/>
      <c r="C3" s="346"/>
      <c r="D3" s="346"/>
      <c r="E3" s="346"/>
      <c r="F3" s="346"/>
      <c r="G3" s="346"/>
      <c r="H3" s="346"/>
      <c r="I3" s="346"/>
      <c r="J3" s="346"/>
    </row>
    <row r="4" spans="1:10" ht="18" customHeight="1" x14ac:dyDescent="0.55000000000000004">
      <c r="H4" s="347" t="s">
        <v>173</v>
      </c>
      <c r="I4" s="347"/>
      <c r="J4" s="347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48" t="s">
        <v>200</v>
      </c>
      <c r="E6" s="348"/>
      <c r="F6" s="348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0" t="s">
        <v>201</v>
      </c>
      <c r="D8" s="350"/>
      <c r="E8" s="350"/>
      <c r="F8" s="350"/>
    </row>
    <row r="9" spans="1:10" x14ac:dyDescent="0.55000000000000004">
      <c r="A9" s="141" t="s">
        <v>183</v>
      </c>
      <c r="C9" s="350" t="s">
        <v>185</v>
      </c>
      <c r="D9" s="350"/>
      <c r="E9" s="350"/>
      <c r="F9" s="350"/>
    </row>
    <row r="10" spans="1:10" x14ac:dyDescent="0.55000000000000004">
      <c r="A10" s="141" t="s">
        <v>181</v>
      </c>
      <c r="C10" s="350" t="s">
        <v>194</v>
      </c>
      <c r="D10" s="350"/>
      <c r="E10" s="350"/>
      <c r="F10" s="350"/>
      <c r="G10" s="350"/>
      <c r="H10" s="350"/>
      <c r="I10" s="350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47" t="s">
        <v>195</v>
      </c>
      <c r="H22" s="347"/>
      <c r="I22" s="347"/>
    </row>
    <row r="23" spans="1:9" ht="21" customHeight="1" x14ac:dyDescent="0.55000000000000004">
      <c r="F23" s="349" t="s">
        <v>196</v>
      </c>
      <c r="G23" s="349"/>
      <c r="H23" s="349"/>
      <c r="I23" s="349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08" t="s">
        <v>146</v>
      </c>
      <c r="B4" s="314" t="s">
        <v>29</v>
      </c>
      <c r="C4" s="308" t="s">
        <v>95</v>
      </c>
      <c r="D4" s="304" t="s">
        <v>30</v>
      </c>
      <c r="E4" s="304"/>
      <c r="F4" s="322">
        <v>21336</v>
      </c>
      <c r="G4" s="313"/>
      <c r="H4" s="304" t="s">
        <v>9</v>
      </c>
      <c r="I4" s="304"/>
      <c r="J4" s="322">
        <v>21366</v>
      </c>
      <c r="K4" s="313"/>
      <c r="L4" s="304" t="s">
        <v>9</v>
      </c>
      <c r="M4" s="304"/>
      <c r="N4" s="322">
        <v>21397</v>
      </c>
      <c r="O4" s="313"/>
      <c r="P4" s="304" t="s">
        <v>9</v>
      </c>
      <c r="Q4" s="304"/>
      <c r="R4" s="322">
        <v>21428</v>
      </c>
      <c r="S4" s="313"/>
      <c r="T4" s="304" t="s">
        <v>9</v>
      </c>
      <c r="U4" s="304"/>
      <c r="V4" s="322">
        <v>21458</v>
      </c>
      <c r="W4" s="313"/>
      <c r="X4" s="304" t="s">
        <v>9</v>
      </c>
      <c r="Y4" s="304"/>
      <c r="Z4" s="322">
        <v>21489</v>
      </c>
      <c r="AA4" s="313"/>
      <c r="AB4" s="304" t="s">
        <v>9</v>
      </c>
      <c r="AC4" s="304"/>
      <c r="AD4" s="322">
        <v>21519</v>
      </c>
      <c r="AE4" s="313"/>
      <c r="AF4" s="304" t="s">
        <v>9</v>
      </c>
      <c r="AG4" s="304"/>
      <c r="AH4" s="322">
        <v>21550</v>
      </c>
      <c r="AI4" s="313"/>
      <c r="AJ4" s="304" t="s">
        <v>9</v>
      </c>
      <c r="AK4" s="304"/>
      <c r="AL4" s="322">
        <v>21581</v>
      </c>
      <c r="AM4" s="313"/>
      <c r="AN4" s="304" t="s">
        <v>9</v>
      </c>
      <c r="AO4" s="304"/>
      <c r="AP4" s="322">
        <v>21607</v>
      </c>
      <c r="AQ4" s="313"/>
      <c r="AR4" s="304" t="s">
        <v>9</v>
      </c>
      <c r="AS4" s="304"/>
      <c r="AT4" s="322">
        <v>240784</v>
      </c>
      <c r="AU4" s="313"/>
      <c r="AV4" s="316" t="s">
        <v>9</v>
      </c>
      <c r="AW4" s="317"/>
      <c r="AX4" s="322">
        <v>21670</v>
      </c>
      <c r="AY4" s="313"/>
      <c r="AZ4" s="304" t="s">
        <v>31</v>
      </c>
      <c r="BA4" s="304"/>
      <c r="BB4" s="322">
        <v>21701</v>
      </c>
      <c r="BC4" s="313"/>
      <c r="BD4" s="304" t="s">
        <v>31</v>
      </c>
      <c r="BE4" s="304"/>
      <c r="BF4" s="322">
        <v>21728</v>
      </c>
      <c r="BG4" s="313"/>
      <c r="BH4" s="304" t="s">
        <v>31</v>
      </c>
      <c r="BI4" s="304"/>
      <c r="BJ4" s="322">
        <v>21751</v>
      </c>
      <c r="BK4" s="313"/>
      <c r="BL4" s="304" t="s">
        <v>31</v>
      </c>
      <c r="BM4" s="304"/>
      <c r="BN4" s="322">
        <v>21787</v>
      </c>
      <c r="BO4" s="313"/>
      <c r="BP4" s="304" t="s">
        <v>31</v>
      </c>
      <c r="BQ4" s="304"/>
      <c r="BR4" s="305" t="s">
        <v>32</v>
      </c>
      <c r="BS4" s="304"/>
      <c r="BT4" s="304" t="s">
        <v>33</v>
      </c>
      <c r="BU4" s="304"/>
      <c r="BV4" s="304" t="s">
        <v>34</v>
      </c>
      <c r="BW4" s="304"/>
      <c r="BX4" s="304"/>
      <c r="BY4" s="304"/>
      <c r="BZ4" s="304" t="s">
        <v>35</v>
      </c>
      <c r="CA4" s="304"/>
      <c r="CB4" s="304" t="s">
        <v>36</v>
      </c>
      <c r="CC4" s="304"/>
      <c r="CD4" s="304" t="s">
        <v>19</v>
      </c>
      <c r="CE4" s="304"/>
      <c r="CF4" s="304" t="s">
        <v>37</v>
      </c>
      <c r="CG4" s="304"/>
    </row>
    <row r="5" spans="1:85" s="57" customFormat="1" x14ac:dyDescent="0.5">
      <c r="A5" s="309"/>
      <c r="B5" s="314"/>
      <c r="C5" s="309"/>
      <c r="D5" s="304"/>
      <c r="E5" s="304"/>
      <c r="F5" s="313"/>
      <c r="G5" s="313"/>
      <c r="H5" s="304"/>
      <c r="I5" s="304"/>
      <c r="J5" s="313"/>
      <c r="K5" s="313"/>
      <c r="L5" s="304"/>
      <c r="M5" s="304"/>
      <c r="N5" s="313"/>
      <c r="O5" s="313"/>
      <c r="P5" s="304"/>
      <c r="Q5" s="304"/>
      <c r="R5" s="313"/>
      <c r="S5" s="313"/>
      <c r="T5" s="304"/>
      <c r="U5" s="304"/>
      <c r="V5" s="313"/>
      <c r="W5" s="313"/>
      <c r="X5" s="304"/>
      <c r="Y5" s="304"/>
      <c r="Z5" s="313"/>
      <c r="AA5" s="313"/>
      <c r="AB5" s="304"/>
      <c r="AC5" s="304"/>
      <c r="AD5" s="313"/>
      <c r="AE5" s="313"/>
      <c r="AF5" s="304"/>
      <c r="AG5" s="304"/>
      <c r="AH5" s="313"/>
      <c r="AI5" s="313"/>
      <c r="AJ5" s="304"/>
      <c r="AK5" s="304"/>
      <c r="AL5" s="313"/>
      <c r="AM5" s="313"/>
      <c r="AN5" s="304"/>
      <c r="AO5" s="304"/>
      <c r="AP5" s="313"/>
      <c r="AQ5" s="313"/>
      <c r="AR5" s="304"/>
      <c r="AS5" s="304"/>
      <c r="AT5" s="313"/>
      <c r="AU5" s="313"/>
      <c r="AV5" s="318"/>
      <c r="AW5" s="319"/>
      <c r="AX5" s="313"/>
      <c r="AY5" s="313"/>
      <c r="AZ5" s="304"/>
      <c r="BA5" s="304"/>
      <c r="BB5" s="313"/>
      <c r="BC5" s="313"/>
      <c r="BD5" s="304"/>
      <c r="BE5" s="304"/>
      <c r="BF5" s="313"/>
      <c r="BG5" s="313"/>
      <c r="BH5" s="304"/>
      <c r="BI5" s="304"/>
      <c r="BJ5" s="313"/>
      <c r="BK5" s="313"/>
      <c r="BL5" s="304"/>
      <c r="BM5" s="304"/>
      <c r="BN5" s="313"/>
      <c r="BO5" s="313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</row>
    <row r="6" spans="1:85" s="57" customFormat="1" x14ac:dyDescent="0.5">
      <c r="A6" s="5" t="s">
        <v>147</v>
      </c>
      <c r="B6" s="314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2024-09-20T02:36:01Z</cp:lastPrinted>
  <dcterms:created xsi:type="dcterms:W3CDTF">2006-04-10T23:10:14Z</dcterms:created>
  <dcterms:modified xsi:type="dcterms:W3CDTF">2024-10-09T02:05:51Z</dcterms:modified>
</cp:coreProperties>
</file>